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96" yWindow="336" windowWidth="12000" windowHeight="6216" tabRatio="540" firstSheet="9" activeTab="9"/>
  </bookViews>
  <sheets>
    <sheet name="Recargo" sheetId="12" state="hidden" r:id="rId1"/>
    <sheet name="36" sheetId="2" state="hidden" r:id="rId2"/>
    <sheet name="24" sheetId="3" state="hidden" r:id="rId3"/>
    <sheet name="18" sheetId="4" state="hidden" r:id="rId4"/>
    <sheet name="14" sheetId="5" state="hidden" r:id="rId5"/>
    <sheet name="10" sheetId="6" state="hidden" r:id="rId6"/>
    <sheet name="8" sheetId="7" state="hidden" r:id="rId7"/>
    <sheet name="5" sheetId="8" state="hidden" r:id="rId8"/>
    <sheet name="2" sheetId="9" state="hidden" r:id="rId9"/>
    <sheet name="Estimación Convenio" sheetId="10" r:id="rId10"/>
    <sheet name="Hoja1" sheetId="13" state="hidden" r:id="rId11"/>
  </sheets>
  <definedNames>
    <definedName name="_xlnm.Print_Area" localSheetId="9">'Estimación Convenio'!$A$1:$J$38</definedName>
  </definedNames>
  <calcPr calcId="125725"/>
  <customWorkbookViews>
    <customWorkbookView name="impuesto - Vista personalizada" guid="{75EF1144-1D44-48A2-B69C-158D9F1D1ABA}" mergeInterval="0" personalView="1" maximized="1" windowWidth="1020" windowHeight="570" tabRatio="324" activeSheetId="11"/>
  </customWorkbookViews>
</workbook>
</file>

<file path=xl/calcChain.xml><?xml version="1.0" encoding="utf-8"?>
<calcChain xmlns="http://schemas.openxmlformats.org/spreadsheetml/2006/main">
  <c r="C8" i="12"/>
  <c r="B7" i="3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E2" i="2"/>
  <c r="G2" s="1"/>
  <c r="F7" s="1"/>
  <c r="F8" s="1"/>
  <c r="C8" i="6"/>
  <c r="C9"/>
  <c r="C10"/>
  <c r="C11"/>
  <c r="C12"/>
  <c r="D9"/>
  <c r="D10"/>
  <c r="D11"/>
  <c r="D12"/>
  <c r="D13"/>
  <c r="D14"/>
  <c r="D15"/>
  <c r="C13"/>
  <c r="C14"/>
  <c r="C15"/>
  <c r="C16"/>
  <c r="D16"/>
  <c r="D17"/>
  <c r="C17"/>
  <c r="C8" i="5"/>
  <c r="E8"/>
  <c r="C9"/>
  <c r="D9"/>
  <c r="D10"/>
  <c r="D11"/>
  <c r="E9"/>
  <c r="C10"/>
  <c r="E10"/>
  <c r="C11"/>
  <c r="C12"/>
  <c r="C13"/>
  <c r="C14"/>
  <c r="C15"/>
  <c r="C16"/>
  <c r="C17"/>
  <c r="C18"/>
  <c r="C19"/>
  <c r="C20"/>
  <c r="B5" i="4"/>
  <c r="B6"/>
  <c r="C9"/>
  <c r="C10"/>
  <c r="C11"/>
  <c r="D10"/>
  <c r="D11"/>
  <c r="D12"/>
  <c r="D13"/>
  <c r="D14"/>
  <c r="D15"/>
  <c r="D16"/>
  <c r="D17"/>
  <c r="D18"/>
  <c r="D19"/>
  <c r="D20"/>
  <c r="D21"/>
  <c r="D22"/>
  <c r="D23"/>
  <c r="D24"/>
  <c r="D25"/>
  <c r="C12"/>
  <c r="C13"/>
  <c r="C14"/>
  <c r="C15"/>
  <c r="C16"/>
  <c r="C17"/>
  <c r="C18"/>
  <c r="C19"/>
  <c r="C20"/>
  <c r="C21"/>
  <c r="C22"/>
  <c r="C23"/>
  <c r="C24"/>
  <c r="C25"/>
  <c r="D9" i="9"/>
  <c r="F9"/>
  <c r="C8" i="3"/>
  <c r="C9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8" i="2"/>
  <c r="C9"/>
  <c r="D9"/>
  <c r="C10"/>
  <c r="D10"/>
  <c r="C1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7" i="8"/>
  <c r="C8"/>
  <c r="D8"/>
  <c r="D9"/>
  <c r="C9"/>
  <c r="C10"/>
  <c r="D10"/>
  <c r="C7" i="7"/>
  <c r="H7"/>
  <c r="C8"/>
  <c r="C9"/>
  <c r="C10"/>
  <c r="C11"/>
  <c r="C12"/>
  <c r="C13"/>
  <c r="D8"/>
  <c r="H8"/>
  <c r="D9"/>
  <c r="I34" i="10"/>
  <c r="H9" i="7"/>
  <c r="D10"/>
  <c r="D12" i="5"/>
  <c r="E11"/>
  <c r="H10" i="7"/>
  <c r="D11"/>
  <c r="D13" i="5"/>
  <c r="E12"/>
  <c r="D12" i="7"/>
  <c r="H11"/>
  <c r="D14" i="5"/>
  <c r="E13"/>
  <c r="D13" i="7"/>
  <c r="H13"/>
  <c r="H12"/>
  <c r="D15" i="5"/>
  <c r="E14"/>
  <c r="D16"/>
  <c r="E15"/>
  <c r="D17"/>
  <c r="E16"/>
  <c r="D18"/>
  <c r="E17"/>
  <c r="D19"/>
  <c r="E18"/>
  <c r="D20"/>
  <c r="E20"/>
  <c r="E19"/>
  <c r="E3" i="4"/>
  <c r="H3" s="1"/>
  <c r="F8" s="1"/>
  <c r="F9" s="1"/>
  <c r="E1" i="7"/>
  <c r="G1" s="1"/>
  <c r="F6" s="1"/>
  <c r="F7" s="1"/>
  <c r="E2" i="5"/>
  <c r="H2" s="1"/>
  <c r="F7" s="1"/>
  <c r="F8" s="1"/>
  <c r="E2" i="3"/>
  <c r="G2" s="1"/>
  <c r="F7" s="1"/>
  <c r="F8" s="1"/>
  <c r="E2" i="6"/>
  <c r="G2" s="1"/>
  <c r="F7" s="1"/>
  <c r="F8" s="1"/>
  <c r="F9" s="1"/>
  <c r="F10" s="1"/>
  <c r="F11" s="1"/>
  <c r="F12" s="1"/>
  <c r="F13" s="1"/>
  <c r="F14" s="1"/>
  <c r="F15" s="1"/>
  <c r="F16" s="1"/>
  <c r="F17" s="1"/>
  <c r="F3" i="9"/>
  <c r="I3" s="1"/>
  <c r="G8" s="1"/>
  <c r="G9" s="1"/>
  <c r="E1" i="8"/>
  <c r="H1" s="1"/>
  <c r="F6" s="1"/>
  <c r="C9" i="9" l="1"/>
  <c r="B7" i="8"/>
  <c r="B8" s="1"/>
  <c r="B9" s="1"/>
  <c r="B10" s="1"/>
  <c r="I6"/>
  <c r="F7"/>
  <c r="B8" i="5"/>
  <c r="B9" s="1"/>
  <c r="B10" s="1"/>
  <c r="B11" s="1"/>
  <c r="B12" s="1"/>
  <c r="B13" s="1"/>
  <c r="B14" s="1"/>
  <c r="B15" s="1"/>
  <c r="B16" s="1"/>
  <c r="B17" s="1"/>
  <c r="B18" s="1"/>
  <c r="B19" s="1"/>
  <c r="B20" s="1"/>
  <c r="B8" i="2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9" i="4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7" i="7"/>
  <c r="B8" s="1"/>
  <c r="B9" s="1"/>
  <c r="B10" s="1"/>
  <c r="B11" s="1"/>
  <c r="B8" i="6"/>
  <c r="B9" s="1"/>
  <c r="B10" s="1"/>
  <c r="B12" i="7"/>
  <c r="F9" i="5"/>
  <c r="G8"/>
  <c r="I7" i="7"/>
  <c r="G7"/>
  <c r="F8"/>
  <c r="F9" i="2"/>
  <c r="H9" i="9"/>
  <c r="H11" s="1"/>
  <c r="H9" i="6"/>
  <c r="F10" i="4"/>
  <c r="F9" i="3"/>
  <c r="H8"/>
  <c r="G7" i="8" l="1"/>
  <c r="I7" s="1"/>
  <c r="F8"/>
  <c r="G8" s="1"/>
  <c r="G9" i="4"/>
  <c r="H8" i="2"/>
  <c r="B13" i="7"/>
  <c r="F11" i="4"/>
  <c r="G10"/>
  <c r="G9" i="5"/>
  <c r="F10"/>
  <c r="H13" i="9"/>
  <c r="E17" s="1"/>
  <c r="D19" i="10" s="1"/>
  <c r="I11" i="9"/>
  <c r="G8" i="7"/>
  <c r="I8"/>
  <c r="F9"/>
  <c r="F10" i="3"/>
  <c r="H9"/>
  <c r="H10" i="6"/>
  <c r="B11"/>
  <c r="F10" i="2"/>
  <c r="H9"/>
  <c r="H7" i="8" l="1"/>
  <c r="F9"/>
  <c r="F10" s="1"/>
  <c r="G10" i="5"/>
  <c r="F11"/>
  <c r="I8" i="8"/>
  <c r="G11" i="4"/>
  <c r="F12"/>
  <c r="B12" i="6"/>
  <c r="H11"/>
  <c r="I9" i="7"/>
  <c r="F10"/>
  <c r="G9"/>
  <c r="H10" i="2"/>
  <c r="F11"/>
  <c r="F11" i="3"/>
  <c r="H10"/>
  <c r="H8" i="8"/>
  <c r="G9" l="1"/>
  <c r="H9" s="1"/>
  <c r="G10"/>
  <c r="F12" i="2"/>
  <c r="H11"/>
  <c r="H11" i="3"/>
  <c r="F12"/>
  <c r="I10" i="7"/>
  <c r="G10"/>
  <c r="F11"/>
  <c r="G12" i="4"/>
  <c r="F13"/>
  <c r="G11" i="5"/>
  <c r="F12"/>
  <c r="B13" i="6"/>
  <c r="H12"/>
  <c r="I9" i="8" l="1"/>
  <c r="I10" s="1"/>
  <c r="E13" s="1"/>
  <c r="E15" s="1"/>
  <c r="E17" s="1"/>
  <c r="D20" i="10" s="1"/>
  <c r="G11" i="8"/>
  <c r="H10"/>
  <c r="H12" i="3"/>
  <c r="F13"/>
  <c r="G13" i="4"/>
  <c r="F14"/>
  <c r="F13" i="2"/>
  <c r="H12"/>
  <c r="B14" i="6"/>
  <c r="H13"/>
  <c r="G12" i="5"/>
  <c r="F13"/>
  <c r="F12" i="7"/>
  <c r="I11"/>
  <c r="G11"/>
  <c r="F15" i="4" l="1"/>
  <c r="G14"/>
  <c r="H13" i="2"/>
  <c r="F14"/>
  <c r="G13" i="5"/>
  <c r="F14"/>
  <c r="F14" i="3"/>
  <c r="H13"/>
  <c r="I12" i="7"/>
  <c r="F13"/>
  <c r="G12"/>
  <c r="B15" i="6"/>
  <c r="H14"/>
  <c r="I13" i="7" l="1"/>
  <c r="I14" s="1"/>
  <c r="G13"/>
  <c r="G14" s="1"/>
  <c r="G16" s="1"/>
  <c r="G18" s="1"/>
  <c r="D21" i="10" s="1"/>
  <c r="G14" i="5"/>
  <c r="F15"/>
  <c r="H14" i="3"/>
  <c r="F15"/>
  <c r="B16" i="6"/>
  <c r="H15"/>
  <c r="H14" i="2"/>
  <c r="F15"/>
  <c r="F16" i="4"/>
  <c r="G15"/>
  <c r="H15" i="2" l="1"/>
  <c r="F16"/>
  <c r="H15" i="3"/>
  <c r="F16"/>
  <c r="G16" i="4"/>
  <c r="F17"/>
  <c r="B17" i="6"/>
  <c r="H17" s="1"/>
  <c r="H16"/>
  <c r="G15" i="5"/>
  <c r="F16"/>
  <c r="H19" i="6" l="1"/>
  <c r="H21" s="1"/>
  <c r="H23" s="1"/>
  <c r="D22" i="10" s="1"/>
  <c r="G16" i="5"/>
  <c r="F17"/>
  <c r="G17" i="4"/>
  <c r="F18"/>
  <c r="F17" i="2"/>
  <c r="H16"/>
  <c r="H16" i="3"/>
  <c r="F17"/>
  <c r="F18" i="5" l="1"/>
  <c r="G17"/>
  <c r="F18" i="3"/>
  <c r="H17"/>
  <c r="F19" i="4"/>
  <c r="G18"/>
  <c r="H17" i="2"/>
  <c r="F18"/>
  <c r="F19" i="3" l="1"/>
  <c r="H18"/>
  <c r="F19" i="2"/>
  <c r="H18"/>
  <c r="F20" i="4"/>
  <c r="G19"/>
  <c r="G18" i="5"/>
  <c r="F19"/>
  <c r="H19" i="2" l="1"/>
  <c r="F20"/>
  <c r="F20" i="5"/>
  <c r="G20" s="1"/>
  <c r="G19"/>
  <c r="G20" i="4"/>
  <c r="F21"/>
  <c r="F20" i="3"/>
  <c r="H19"/>
  <c r="G21" i="5" l="1"/>
  <c r="E23" s="1"/>
  <c r="E25" s="1"/>
  <c r="D23" i="10" s="1"/>
  <c r="F22" i="4"/>
  <c r="G21"/>
  <c r="H20" i="2"/>
  <c r="F21"/>
  <c r="H20" i="3"/>
  <c r="F21"/>
  <c r="H21" l="1"/>
  <c r="F22"/>
  <c r="F22" i="2"/>
  <c r="H21"/>
  <c r="F23" i="4"/>
  <c r="G22"/>
  <c r="F23" i="3" l="1"/>
  <c r="H22"/>
  <c r="F23" i="2"/>
  <c r="H22"/>
  <c r="F24" i="4"/>
  <c r="G23"/>
  <c r="F24" i="2" l="1"/>
  <c r="H23"/>
  <c r="G24" i="4"/>
  <c r="F25"/>
  <c r="G25" s="1"/>
  <c r="H23" i="3"/>
  <c r="F24"/>
  <c r="H24" l="1"/>
  <c r="F25"/>
  <c r="H24" i="2"/>
  <c r="F25"/>
  <c r="G26" i="4"/>
  <c r="G28" s="1"/>
  <c r="G30" s="1"/>
  <c r="D24" i="10" s="1"/>
  <c r="F26" i="3" l="1"/>
  <c r="H25"/>
  <c r="H25" i="2"/>
  <c r="F26"/>
  <c r="F27" l="1"/>
  <c r="H26"/>
  <c r="H26" i="3"/>
  <c r="F27"/>
  <c r="F28" l="1"/>
  <c r="H27"/>
  <c r="H27" i="2"/>
  <c r="F28"/>
  <c r="F29" l="1"/>
  <c r="H28"/>
  <c r="H28" i="3"/>
  <c r="F29"/>
  <c r="F30" l="1"/>
  <c r="H30" s="1"/>
  <c r="H29"/>
  <c r="F30" i="2"/>
  <c r="H29"/>
  <c r="H30" l="1"/>
  <c r="F31"/>
  <c r="H31" i="3"/>
  <c r="H33" s="1"/>
  <c r="H35" s="1"/>
  <c r="D25" i="10" s="1"/>
  <c r="H31" i="2" l="1"/>
  <c r="F32"/>
  <c r="H32" l="1"/>
  <c r="F33"/>
  <c r="H33" l="1"/>
  <c r="F34"/>
  <c r="H34" l="1"/>
  <c r="F35"/>
  <c r="H35" l="1"/>
  <c r="F36"/>
  <c r="F37" l="1"/>
  <c r="H36"/>
  <c r="F38" l="1"/>
  <c r="H37"/>
  <c r="F39" l="1"/>
  <c r="H38"/>
  <c r="F40" l="1"/>
  <c r="H39"/>
  <c r="H40" l="1"/>
  <c r="F41"/>
  <c r="F42" l="1"/>
  <c r="H42" s="1"/>
  <c r="H41"/>
  <c r="H43" l="1"/>
  <c r="H45" s="1"/>
  <c r="D26" i="10" s="1"/>
</calcChain>
</file>

<file path=xl/sharedStrings.xml><?xml version="1.0" encoding="utf-8"?>
<sst xmlns="http://schemas.openxmlformats.org/spreadsheetml/2006/main" count="98" uniqueCount="48">
  <si>
    <t>deuda total</t>
  </si>
  <si>
    <t>cuotas</t>
  </si>
  <si>
    <t>importe cuota</t>
  </si>
  <si>
    <t>deuda - acumulado</t>
  </si>
  <si>
    <t>cuota</t>
  </si>
  <si>
    <t>interés</t>
  </si>
  <si>
    <t>IMPORTE DE CUOTA</t>
  </si>
  <si>
    <t>interés de financiación p/cuota</t>
  </si>
  <si>
    <t>*</t>
  </si>
  <si>
    <t>tasa</t>
  </si>
  <si>
    <t>simple</t>
  </si>
  <si>
    <t>simp</t>
  </si>
  <si>
    <t>interes</t>
  </si>
  <si>
    <t>MENSUAL</t>
  </si>
  <si>
    <t>Importe de cuota que debería dar</t>
  </si>
  <si>
    <t>Recargo de financiación</t>
  </si>
  <si>
    <t>interés por cuota</t>
  </si>
  <si>
    <t>Importa cuota</t>
  </si>
  <si>
    <t>Interés de Fin.</t>
  </si>
  <si>
    <t>Cuota</t>
  </si>
  <si>
    <t>Interés de Financiación Total</t>
  </si>
  <si>
    <t>Interés de Fin. Total</t>
  </si>
  <si>
    <t>Int. Fin. Por cuota</t>
  </si>
  <si>
    <t>Importe de la Cuota</t>
  </si>
  <si>
    <t>IFIN. Unitario</t>
  </si>
  <si>
    <t>Importe de Cuota</t>
  </si>
  <si>
    <t>IFIN. TOTAL</t>
  </si>
  <si>
    <t>MONUR</t>
  </si>
  <si>
    <t>B</t>
  </si>
  <si>
    <t>U</t>
  </si>
  <si>
    <t>Departamento</t>
  </si>
  <si>
    <t>Padrón</t>
  </si>
  <si>
    <t>Apartamento</t>
  </si>
  <si>
    <t>Block</t>
  </si>
  <si>
    <t xml:space="preserve">                 </t>
  </si>
  <si>
    <t>Importe Cuota</t>
  </si>
  <si>
    <t>Fecha</t>
  </si>
  <si>
    <t>Tasa Recargo</t>
  </si>
  <si>
    <t>Indice diario</t>
  </si>
  <si>
    <t>IMPUESTO DE ENSEÑANZA PRIMARIA</t>
  </si>
  <si>
    <t xml:space="preserve">TOTAL DE DEUDA  ………………………………………………….   </t>
  </si>
  <si>
    <t xml:space="preserve">(*) Por Resolución administrativa existe tope de cuotas según el monto de la deuda. </t>
  </si>
  <si>
    <t>Estimación del Importe Cuotas Convenio</t>
  </si>
  <si>
    <r>
      <rPr>
        <b/>
        <sz val="10"/>
        <rFont val="Arial"/>
        <family val="2"/>
      </rPr>
      <t>Nº Cuotas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(*)</t>
    </r>
  </si>
  <si>
    <t>(Debe incluir el impuesto, las multas y los recargos)</t>
  </si>
  <si>
    <t xml:space="preserve">Ingrese aquí </t>
  </si>
  <si>
    <t>para obtener información sobre cómo solicitar un convenio</t>
  </si>
  <si>
    <t>Tasa de interés: 0,9 % sobre saldos</t>
  </si>
</sst>
</file>

<file path=xl/styles.xml><?xml version="1.0" encoding="utf-8"?>
<styleSheet xmlns="http://schemas.openxmlformats.org/spreadsheetml/2006/main">
  <numFmts count="15">
    <numFmt numFmtId="43" formatCode="_(* #,##0.00_);_(* \(#,##0.00\);_(* &quot;-&quot;??_);_(@_)"/>
    <numFmt numFmtId="164" formatCode="0.00000000"/>
    <numFmt numFmtId="165" formatCode="0.00000"/>
    <numFmt numFmtId="166" formatCode="0.0000000"/>
    <numFmt numFmtId="167" formatCode="0.000000"/>
    <numFmt numFmtId="168" formatCode="0.0000"/>
    <numFmt numFmtId="169" formatCode="0.000"/>
    <numFmt numFmtId="170" formatCode="0.000000000"/>
    <numFmt numFmtId="171" formatCode="_(* #,##0.0_);_(* \(#,##0.0\);_(* &quot;-&quot;??_);_(@_)"/>
    <numFmt numFmtId="172" formatCode="_(* #,##0_);_(* \(#,##0\);_(* &quot;-&quot;??_);_(@_)"/>
    <numFmt numFmtId="173" formatCode="0.000000000000000"/>
    <numFmt numFmtId="174" formatCode="_ * #,##0_ ;_ * \-#,##0_ ;_ * &quot;-&quot;??_ ;_ @_ "/>
    <numFmt numFmtId="175" formatCode="0.0000%"/>
    <numFmt numFmtId="176" formatCode="#,##0;[Red]#,##0"/>
    <numFmt numFmtId="177" formatCode="0.0%"/>
  </numFmts>
  <fonts count="15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 Black"/>
      <family val="2"/>
    </font>
    <font>
      <sz val="11"/>
      <name val="Arial"/>
      <family val="2"/>
    </font>
    <font>
      <sz val="10"/>
      <name val="Arial"/>
      <family val="2"/>
    </font>
    <font>
      <sz val="20"/>
      <name val="Arial Black"/>
      <family val="2"/>
    </font>
    <font>
      <u/>
      <sz val="10"/>
      <name val="Arial"/>
      <family val="2"/>
    </font>
    <font>
      <sz val="9"/>
      <name val="Arial"/>
      <family val="2"/>
    </font>
    <font>
      <sz val="12"/>
      <name val="Arial Black"/>
      <family val="2"/>
    </font>
    <font>
      <b/>
      <sz val="12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BCB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1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2" fontId="0" fillId="0" borderId="2" xfId="0" applyNumberFormat="1" applyBorder="1" applyAlignment="1">
      <alignment horizontal="right"/>
    </xf>
    <xf numFmtId="2" fontId="4" fillId="0" borderId="3" xfId="0" applyNumberFormat="1" applyFont="1" applyBorder="1"/>
    <xf numFmtId="2" fontId="3" fillId="0" borderId="3" xfId="0" applyNumberFormat="1" applyFont="1" applyBorder="1"/>
    <xf numFmtId="2" fontId="0" fillId="0" borderId="4" xfId="0" applyNumberFormat="1" applyBorder="1" applyAlignment="1">
      <alignment horizontal="right"/>
    </xf>
    <xf numFmtId="164" fontId="0" fillId="0" borderId="5" xfId="0" applyNumberFormat="1" applyBorder="1"/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/>
    <xf numFmtId="2" fontId="0" fillId="0" borderId="6" xfId="0" applyNumberFormat="1" applyBorder="1"/>
    <xf numFmtId="2" fontId="0" fillId="0" borderId="7" xfId="0" applyNumberFormat="1" applyBorder="1"/>
    <xf numFmtId="164" fontId="0" fillId="0" borderId="8" xfId="0" applyNumberFormat="1" applyBorder="1"/>
    <xf numFmtId="170" fontId="0" fillId="0" borderId="0" xfId="0" applyNumberFormat="1"/>
    <xf numFmtId="2" fontId="0" fillId="0" borderId="0" xfId="0" applyNumberFormat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0" fillId="0" borderId="9" xfId="0" applyBorder="1"/>
    <xf numFmtId="2" fontId="0" fillId="0" borderId="0" xfId="0" applyNumberFormat="1" applyFill="1"/>
    <xf numFmtId="2" fontId="0" fillId="0" borderId="1" xfId="0" applyNumberFormat="1" applyFill="1" applyBorder="1"/>
    <xf numFmtId="2" fontId="0" fillId="0" borderId="0" xfId="0" applyNumberFormat="1" applyFill="1" applyBorder="1"/>
    <xf numFmtId="164" fontId="0" fillId="0" borderId="0" xfId="0" applyNumberFormat="1" applyBorder="1"/>
    <xf numFmtId="2" fontId="3" fillId="0" borderId="0" xfId="0" applyNumberFormat="1" applyFont="1" applyAlignment="1">
      <alignment horizontal="center"/>
    </xf>
    <xf numFmtId="1" fontId="0" fillId="2" borderId="1" xfId="0" applyNumberFormat="1" applyFill="1" applyBorder="1"/>
    <xf numFmtId="2" fontId="0" fillId="3" borderId="0" xfId="0" applyNumberFormat="1" applyFill="1" applyAlignment="1">
      <alignment horizontal="right"/>
    </xf>
    <xf numFmtId="168" fontId="0" fillId="0" borderId="0" xfId="0" applyNumberFormat="1"/>
    <xf numFmtId="167" fontId="3" fillId="0" borderId="0" xfId="0" applyNumberFormat="1" applyFont="1"/>
    <xf numFmtId="165" fontId="0" fillId="0" borderId="0" xfId="0" applyNumberFormat="1"/>
    <xf numFmtId="1" fontId="3" fillId="0" borderId="0" xfId="0" applyNumberFormat="1" applyFont="1"/>
    <xf numFmtId="1" fontId="3" fillId="0" borderId="1" xfId="0" applyNumberFormat="1" applyFont="1" applyBorder="1"/>
    <xf numFmtId="1" fontId="0" fillId="0" borderId="0" xfId="0" applyNumberFormat="1"/>
    <xf numFmtId="170" fontId="3" fillId="0" borderId="0" xfId="0" applyNumberFormat="1" applyFont="1"/>
    <xf numFmtId="1" fontId="3" fillId="0" borderId="0" xfId="0" applyNumberFormat="1" applyFont="1" applyAlignment="1">
      <alignment horizontal="right"/>
    </xf>
    <xf numFmtId="172" fontId="0" fillId="0" borderId="0" xfId="2" applyNumberFormat="1" applyFont="1"/>
    <xf numFmtId="2" fontId="0" fillId="0" borderId="0" xfId="0" applyNumberFormat="1" applyFill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0" fillId="0" borderId="9" xfId="0" applyNumberFormat="1" applyBorder="1"/>
    <xf numFmtId="172" fontId="0" fillId="2" borderId="1" xfId="2" applyNumberFormat="1" applyFont="1" applyFill="1" applyBorder="1"/>
    <xf numFmtId="169" fontId="3" fillId="0" borderId="0" xfId="0" applyNumberFormat="1" applyFont="1"/>
    <xf numFmtId="172" fontId="3" fillId="3" borderId="1" xfId="2" applyNumberFormat="1" applyFont="1" applyFill="1" applyBorder="1" applyAlignment="1">
      <alignment horizontal="right"/>
    </xf>
    <xf numFmtId="0" fontId="3" fillId="0" borderId="0" xfId="0" applyFont="1"/>
    <xf numFmtId="0" fontId="5" fillId="0" borderId="9" xfId="0" applyFont="1" applyBorder="1"/>
    <xf numFmtId="173" fontId="0" fillId="0" borderId="9" xfId="0" applyNumberFormat="1" applyBorder="1"/>
    <xf numFmtId="164" fontId="0" fillId="0" borderId="0" xfId="0" applyNumberFormat="1" applyFill="1"/>
    <xf numFmtId="2" fontId="3" fillId="3" borderId="0" xfId="0" applyNumberFormat="1" applyFont="1" applyFill="1"/>
    <xf numFmtId="174" fontId="0" fillId="4" borderId="1" xfId="2" applyNumberFormat="1" applyFont="1" applyFill="1" applyBorder="1"/>
    <xf numFmtId="2" fontId="3" fillId="5" borderId="0" xfId="0" applyNumberFormat="1" applyFont="1" applyFill="1"/>
    <xf numFmtId="2" fontId="3" fillId="6" borderId="0" xfId="0" applyNumberFormat="1" applyFont="1" applyFill="1"/>
    <xf numFmtId="2" fontId="0" fillId="6" borderId="0" xfId="0" applyNumberFormat="1" applyFill="1"/>
    <xf numFmtId="1" fontId="3" fillId="6" borderId="0" xfId="0" applyNumberFormat="1" applyFont="1" applyFill="1"/>
    <xf numFmtId="170" fontId="0" fillId="0" borderId="10" xfId="0" applyNumberFormat="1" applyFill="1" applyBorder="1"/>
    <xf numFmtId="1" fontId="3" fillId="3" borderId="9" xfId="0" applyNumberFormat="1" applyFont="1" applyFill="1" applyBorder="1"/>
    <xf numFmtId="0" fontId="0" fillId="0" borderId="0" xfId="0" applyFill="1"/>
    <xf numFmtId="170" fontId="0" fillId="0" borderId="9" xfId="0" applyNumberFormat="1" applyFill="1" applyBorder="1"/>
    <xf numFmtId="0" fontId="0" fillId="5" borderId="0" xfId="0" applyFill="1"/>
    <xf numFmtId="0" fontId="3" fillId="3" borderId="0" xfId="0" applyFont="1" applyFill="1"/>
    <xf numFmtId="0" fontId="0" fillId="3" borderId="0" xfId="0" applyFill="1"/>
    <xf numFmtId="169" fontId="3" fillId="3" borderId="0" xfId="0" applyNumberFormat="1" applyFont="1" applyFill="1"/>
    <xf numFmtId="169" fontId="0" fillId="0" borderId="0" xfId="0" applyNumberFormat="1"/>
    <xf numFmtId="1" fontId="3" fillId="3" borderId="5" xfId="0" applyNumberFormat="1" applyFont="1" applyFill="1" applyBorder="1"/>
    <xf numFmtId="1" fontId="3" fillId="5" borderId="0" xfId="0" applyNumberFormat="1" applyFont="1" applyFill="1"/>
    <xf numFmtId="1" fontId="3" fillId="5" borderId="1" xfId="0" applyNumberFormat="1" applyFont="1" applyFill="1" applyBorder="1"/>
    <xf numFmtId="1" fontId="3" fillId="3" borderId="0" xfId="0" applyNumberFormat="1" applyFont="1" applyFill="1"/>
    <xf numFmtId="1" fontId="3" fillId="3" borderId="1" xfId="0" applyNumberFormat="1" applyFont="1" applyFill="1" applyBorder="1"/>
    <xf numFmtId="171" fontId="0" fillId="0" borderId="0" xfId="2" applyNumberFormat="1" applyFont="1"/>
    <xf numFmtId="171" fontId="3" fillId="0" borderId="11" xfId="2" applyNumberFormat="1" applyFont="1" applyBorder="1"/>
    <xf numFmtId="10" fontId="0" fillId="0" borderId="0" xfId="3" applyNumberFormat="1" applyFont="1"/>
    <xf numFmtId="175" fontId="0" fillId="0" borderId="0" xfId="3" applyNumberFormat="1" applyFont="1"/>
    <xf numFmtId="170" fontId="0" fillId="0" borderId="0" xfId="0" applyNumberFormat="1" applyFill="1" applyBorder="1"/>
    <xf numFmtId="177" fontId="0" fillId="0" borderId="0" xfId="3" applyNumberFormat="1" applyFont="1"/>
    <xf numFmtId="0" fontId="8" fillId="7" borderId="9" xfId="0" applyFont="1" applyFill="1" applyBorder="1" applyAlignment="1" applyProtection="1">
      <alignment horizontal="center"/>
    </xf>
    <xf numFmtId="172" fontId="8" fillId="7" borderId="9" xfId="2" applyNumberFormat="1" applyFont="1" applyFill="1" applyBorder="1" applyAlignment="1" applyProtection="1">
      <alignment horizontal="center"/>
    </xf>
    <xf numFmtId="172" fontId="8" fillId="7" borderId="0" xfId="2" applyNumberFormat="1" applyFont="1" applyFill="1" applyBorder="1" applyAlignment="1" applyProtection="1">
      <alignment horizontal="center"/>
    </xf>
    <xf numFmtId="0" fontId="2" fillId="7" borderId="0" xfId="1" applyFill="1" applyAlignment="1" applyProtection="1"/>
    <xf numFmtId="0" fontId="6" fillId="8" borderId="0" xfId="0" applyFont="1" applyFill="1" applyProtection="1">
      <protection locked="0"/>
    </xf>
    <xf numFmtId="0" fontId="6" fillId="7" borderId="0" xfId="0" applyFont="1" applyFill="1" applyProtection="1">
      <protection locked="0"/>
    </xf>
    <xf numFmtId="176" fontId="3" fillId="9" borderId="1" xfId="2" applyNumberFormat="1" applyFont="1" applyFill="1" applyBorder="1" applyProtection="1">
      <protection locked="0"/>
    </xf>
    <xf numFmtId="0" fontId="6" fillId="9" borderId="0" xfId="0" applyFont="1" applyFill="1" applyProtection="1"/>
    <xf numFmtId="0" fontId="7" fillId="9" borderId="0" xfId="0" applyFont="1" applyFill="1" applyAlignment="1" applyProtection="1">
      <alignment horizontal="left" vertical="top" wrapText="1"/>
    </xf>
    <xf numFmtId="0" fontId="6" fillId="7" borderId="0" xfId="0" applyFont="1" applyFill="1" applyProtection="1"/>
    <xf numFmtId="0" fontId="9" fillId="7" borderId="0" xfId="0" applyFont="1" applyFill="1" applyProtection="1"/>
    <xf numFmtId="0" fontId="8" fillId="7" borderId="0" xfId="0" applyFont="1" applyFill="1" applyProtection="1"/>
    <xf numFmtId="0" fontId="6" fillId="9" borderId="0" xfId="0" applyFont="1" applyFill="1" applyBorder="1" applyProtection="1"/>
    <xf numFmtId="0" fontId="6" fillId="7" borderId="7" xfId="0" applyFont="1" applyFill="1" applyBorder="1" applyProtection="1"/>
    <xf numFmtId="0" fontId="3" fillId="7" borderId="7" xfId="0" applyFont="1" applyFill="1" applyBorder="1" applyAlignment="1" applyProtection="1"/>
    <xf numFmtId="0" fontId="3" fillId="7" borderId="0" xfId="0" applyFont="1" applyFill="1" applyBorder="1" applyAlignment="1" applyProtection="1"/>
    <xf numFmtId="0" fontId="3" fillId="7" borderId="0" xfId="0" applyFont="1" applyFill="1" applyAlignment="1" applyProtection="1"/>
    <xf numFmtId="0" fontId="6" fillId="7" borderId="0" xfId="0" applyFont="1" applyFill="1" applyBorder="1" applyProtection="1"/>
    <xf numFmtId="0" fontId="8" fillId="8" borderId="0" xfId="0" applyFont="1" applyFill="1" applyBorder="1" applyProtection="1"/>
    <xf numFmtId="0" fontId="8" fillId="7" borderId="0" xfId="0" applyFont="1" applyFill="1" applyBorder="1" applyProtection="1"/>
    <xf numFmtId="0" fontId="3" fillId="7" borderId="0" xfId="0" applyFont="1" applyFill="1" applyAlignment="1" applyProtection="1">
      <alignment horizontal="left"/>
    </xf>
    <xf numFmtId="0" fontId="8" fillId="7" borderId="0" xfId="0" applyFont="1" applyFill="1" applyAlignment="1" applyProtection="1">
      <alignment horizontal="left"/>
    </xf>
    <xf numFmtId="176" fontId="8" fillId="7" borderId="0" xfId="0" applyNumberFormat="1" applyFont="1" applyFill="1" applyProtection="1"/>
    <xf numFmtId="0" fontId="8" fillId="7" borderId="9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>
      <alignment horizontal="center"/>
    </xf>
    <xf numFmtId="3" fontId="8" fillId="7" borderId="0" xfId="0" applyNumberFormat="1" applyFont="1" applyFill="1" applyProtection="1"/>
    <xf numFmtId="0" fontId="14" fillId="7" borderId="0" xfId="0" applyFont="1" applyFill="1" applyProtection="1"/>
    <xf numFmtId="0" fontId="11" fillId="7" borderId="0" xfId="0" applyFont="1" applyFill="1" applyProtection="1"/>
    <xf numFmtId="0" fontId="14" fillId="7" borderId="0" xfId="0" applyFont="1" applyFill="1" applyAlignment="1" applyProtection="1">
      <alignment horizontal="right"/>
    </xf>
    <xf numFmtId="14" fontId="14" fillId="7" borderId="0" xfId="0" applyNumberFormat="1" applyFont="1" applyFill="1" applyAlignment="1" applyProtection="1">
      <alignment horizontal="left"/>
    </xf>
    <xf numFmtId="0" fontId="13" fillId="7" borderId="0" xfId="0" applyFont="1" applyFill="1" applyAlignment="1" applyProtection="1">
      <alignment horizontal="center"/>
    </xf>
    <xf numFmtId="0" fontId="12" fillId="7" borderId="0" xfId="0" applyFont="1" applyFill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ual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66675</xdr:rowOff>
    </xdr:from>
    <xdr:to>
      <xdr:col>3</xdr:col>
      <xdr:colOff>352425</xdr:colOff>
      <xdr:row>8</xdr:row>
      <xdr:rowOff>190500</xdr:rowOff>
    </xdr:to>
    <xdr:pic>
      <xdr:nvPicPr>
        <xdr:cNvPr id="10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28675"/>
          <a:ext cx="23812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dgi.gub.uy/wdgi/page?2,informacion-sobre-pagos,convenios-1713,O,es,0," TargetMode="External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6:E13"/>
  <sheetViews>
    <sheetView workbookViewId="0">
      <selection activeCell="C8" sqref="C8"/>
    </sheetView>
  </sheetViews>
  <sheetFormatPr baseColWidth="10" defaultRowHeight="13.2"/>
  <cols>
    <col min="2" max="2" width="12.5546875" customWidth="1"/>
  </cols>
  <sheetData>
    <row r="6" spans="2:5">
      <c r="B6" t="s">
        <v>37</v>
      </c>
      <c r="C6" s="77">
        <v>8.9999999999999993E-3</v>
      </c>
    </row>
    <row r="7" spans="2:5">
      <c r="C7" s="20"/>
    </row>
    <row r="8" spans="2:5">
      <c r="B8" t="s">
        <v>38</v>
      </c>
      <c r="C8" s="32">
        <f>+C6/30</f>
        <v>2.9999999999999997E-4</v>
      </c>
      <c r="D8" s="32"/>
    </row>
    <row r="9" spans="2:5">
      <c r="C9" s="32"/>
    </row>
    <row r="10" spans="2:5">
      <c r="C10" s="78"/>
    </row>
    <row r="12" spans="2:5">
      <c r="C12" s="80"/>
      <c r="E12" s="32"/>
    </row>
    <row r="13" spans="2:5">
      <c r="D13" s="80"/>
    </row>
  </sheetData>
  <sheetProtection password="DCAA" sheet="1" objects="1" scenarios="1"/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P46"/>
  <sheetViews>
    <sheetView tabSelected="1" topLeftCell="A4" zoomScaleNormal="100" workbookViewId="0">
      <selection activeCell="G14" sqref="G14"/>
    </sheetView>
  </sheetViews>
  <sheetFormatPr baseColWidth="10" defaultColWidth="11.44140625" defaultRowHeight="16.2"/>
  <cols>
    <col min="1" max="2" width="11.44140625" style="86"/>
    <col min="3" max="3" width="19.5546875" style="86" customWidth="1"/>
    <col min="4" max="4" width="16.33203125" style="86" customWidth="1"/>
    <col min="5" max="5" width="3.5546875" style="86" customWidth="1"/>
    <col min="6" max="6" width="16.88671875" style="86" customWidth="1"/>
    <col min="7" max="7" width="20.33203125" style="86" customWidth="1"/>
    <col min="8" max="8" width="13.109375" style="86" customWidth="1"/>
    <col min="9" max="9" width="10.44140625" style="86" customWidth="1"/>
    <col min="10" max="16384" width="11.44140625" style="86"/>
  </cols>
  <sheetData>
    <row r="1" spans="1:16">
      <c r="A1" s="88"/>
      <c r="B1" s="89"/>
      <c r="C1" s="88"/>
      <c r="D1" s="88"/>
      <c r="E1" s="88"/>
      <c r="F1" s="88"/>
      <c r="G1" s="88"/>
      <c r="H1" s="88"/>
      <c r="I1" s="88"/>
      <c r="J1" s="88"/>
      <c r="K1" s="85"/>
      <c r="L1" s="85"/>
      <c r="M1" s="85"/>
      <c r="N1" s="85"/>
      <c r="O1" s="85"/>
      <c r="P1" s="85"/>
    </row>
    <row r="2" spans="1:16">
      <c r="A2" s="88"/>
      <c r="B2" s="89"/>
      <c r="C2" s="88"/>
      <c r="D2" s="88"/>
      <c r="E2" s="88"/>
      <c r="F2" s="88"/>
      <c r="G2" s="88"/>
      <c r="H2" s="88"/>
      <c r="I2" s="88"/>
      <c r="J2" s="88"/>
      <c r="K2" s="85"/>
      <c r="L2" s="85"/>
      <c r="M2" s="85"/>
      <c r="N2" s="85"/>
      <c r="O2" s="85"/>
      <c r="P2" s="85"/>
    </row>
    <row r="3" spans="1:16">
      <c r="A3" s="88"/>
      <c r="B3" s="89"/>
      <c r="C3" s="88"/>
      <c r="D3" s="88"/>
      <c r="E3" s="88"/>
      <c r="F3" s="88"/>
      <c r="G3" s="88"/>
      <c r="H3" s="88"/>
      <c r="I3" s="88"/>
      <c r="J3" s="88"/>
      <c r="K3" s="85"/>
      <c r="L3" s="85"/>
      <c r="M3" s="85"/>
      <c r="N3" s="85"/>
      <c r="O3" s="85"/>
      <c r="P3" s="85"/>
    </row>
    <row r="4" spans="1:16">
      <c r="A4" s="88"/>
      <c r="B4" s="90"/>
      <c r="C4" s="90"/>
      <c r="D4" s="90"/>
      <c r="E4" s="90"/>
      <c r="F4" s="90"/>
      <c r="G4" s="90"/>
      <c r="H4" s="90"/>
      <c r="I4" s="90"/>
      <c r="J4" s="88"/>
      <c r="K4" s="85"/>
      <c r="L4" s="85"/>
      <c r="M4" s="85"/>
      <c r="N4" s="85"/>
      <c r="O4" s="85"/>
      <c r="P4" s="85"/>
    </row>
    <row r="5" spans="1:16">
      <c r="A5" s="88"/>
      <c r="B5" s="90"/>
      <c r="C5" s="90"/>
      <c r="D5" s="90"/>
      <c r="E5" s="90"/>
      <c r="F5" s="90"/>
      <c r="G5" s="90"/>
      <c r="H5" s="90"/>
      <c r="I5" s="90"/>
      <c r="J5" s="88"/>
      <c r="K5" s="85"/>
      <c r="L5" s="85"/>
      <c r="M5" s="85"/>
      <c r="N5" s="85"/>
      <c r="O5" s="85"/>
      <c r="P5" s="85"/>
    </row>
    <row r="6" spans="1:16">
      <c r="A6" s="88"/>
      <c r="B6" s="90"/>
      <c r="C6" s="90"/>
      <c r="D6" s="90"/>
      <c r="E6" s="90"/>
      <c r="F6" s="90"/>
      <c r="G6" s="90"/>
      <c r="H6" s="90"/>
      <c r="I6" s="90"/>
      <c r="J6" s="88"/>
      <c r="K6" s="85"/>
      <c r="L6" s="85"/>
      <c r="M6" s="85"/>
      <c r="N6" s="85"/>
      <c r="O6" s="85"/>
      <c r="P6" s="85"/>
    </row>
    <row r="7" spans="1:16" ht="30">
      <c r="A7" s="88"/>
      <c r="B7" s="91"/>
      <c r="C7" s="90"/>
      <c r="D7" s="90"/>
      <c r="E7" s="90"/>
      <c r="F7" s="113" t="s">
        <v>39</v>
      </c>
      <c r="G7" s="113"/>
      <c r="H7" s="113"/>
      <c r="I7" s="90"/>
      <c r="J7" s="88"/>
      <c r="K7" s="85"/>
      <c r="L7" s="85"/>
      <c r="M7" s="85"/>
      <c r="N7" s="85"/>
      <c r="O7" s="85"/>
      <c r="P7" s="85"/>
    </row>
    <row r="8" spans="1:16" ht="16.8">
      <c r="A8" s="88"/>
      <c r="B8" s="92"/>
      <c r="C8" s="92"/>
      <c r="D8" s="90"/>
      <c r="E8" s="90"/>
      <c r="F8" s="112" t="s">
        <v>42</v>
      </c>
      <c r="G8" s="112"/>
      <c r="H8" s="112"/>
      <c r="I8" s="90"/>
      <c r="J8" s="88"/>
      <c r="K8" s="85"/>
      <c r="L8" s="85"/>
      <c r="M8" s="85"/>
      <c r="N8" s="85"/>
      <c r="O8" s="85"/>
      <c r="P8" s="85"/>
    </row>
    <row r="9" spans="1:16" ht="16.8" thickBot="1">
      <c r="A9" s="93"/>
      <c r="B9" s="94"/>
      <c r="C9" s="95"/>
      <c r="D9" s="95"/>
      <c r="E9" s="96"/>
      <c r="F9" s="97"/>
      <c r="G9" s="97"/>
      <c r="H9" s="92"/>
      <c r="I9" s="90"/>
      <c r="J9" s="88"/>
      <c r="K9" s="85"/>
      <c r="L9" s="85"/>
      <c r="M9" s="85"/>
      <c r="N9" s="85"/>
      <c r="O9" s="85"/>
      <c r="P9" s="85"/>
    </row>
    <row r="10" spans="1:16">
      <c r="A10" s="93"/>
      <c r="B10" s="98"/>
      <c r="C10" s="96"/>
      <c r="D10" s="96"/>
      <c r="E10" s="96"/>
      <c r="F10" s="97"/>
      <c r="G10" s="97"/>
      <c r="H10" s="92"/>
      <c r="I10" s="90"/>
      <c r="J10" s="88"/>
      <c r="K10" s="85"/>
      <c r="L10" s="85"/>
      <c r="M10" s="85"/>
      <c r="N10" s="85"/>
      <c r="O10" s="85"/>
      <c r="P10" s="85"/>
    </row>
    <row r="11" spans="1:16">
      <c r="A11" s="93"/>
      <c r="B11" s="98"/>
      <c r="C11" s="96"/>
      <c r="D11" s="96"/>
      <c r="E11" s="96"/>
      <c r="F11" s="97"/>
      <c r="G11" s="97"/>
      <c r="H11" s="92"/>
      <c r="I11" s="90"/>
      <c r="J11" s="88"/>
      <c r="K11" s="85"/>
      <c r="L11" s="85"/>
      <c r="M11" s="85"/>
      <c r="N11" s="85"/>
      <c r="O11" s="85"/>
      <c r="P11" s="85"/>
    </row>
    <row r="12" spans="1:16">
      <c r="A12" s="88"/>
      <c r="B12" s="99"/>
      <c r="C12" s="99"/>
      <c r="D12" s="100"/>
      <c r="E12" s="100"/>
      <c r="F12" s="92"/>
      <c r="G12" s="92"/>
      <c r="H12" s="92"/>
      <c r="I12" s="90"/>
      <c r="J12" s="88"/>
      <c r="K12" s="85"/>
      <c r="L12" s="85"/>
      <c r="M12" s="85"/>
      <c r="N12" s="85"/>
      <c r="O12" s="85"/>
      <c r="P12" s="85"/>
    </row>
    <row r="13" spans="1:16" ht="16.8" thickBot="1">
      <c r="A13" s="88"/>
      <c r="B13" s="92"/>
      <c r="C13" s="92"/>
      <c r="D13" s="92"/>
      <c r="E13" s="92"/>
      <c r="F13" s="92"/>
      <c r="G13" s="92"/>
      <c r="H13" s="92"/>
      <c r="I13" s="90"/>
      <c r="J13" s="88"/>
      <c r="K13" s="85"/>
      <c r="L13" s="85"/>
      <c r="M13" s="85"/>
      <c r="N13" s="85"/>
      <c r="O13" s="85"/>
      <c r="P13" s="85"/>
    </row>
    <row r="14" spans="1:16" ht="16.8" thickBot="1">
      <c r="A14" s="88"/>
      <c r="B14" s="92"/>
      <c r="C14" s="101" t="s">
        <v>40</v>
      </c>
      <c r="D14" s="92"/>
      <c r="E14" s="92"/>
      <c r="F14" s="92"/>
      <c r="G14" s="87"/>
      <c r="H14" s="92"/>
      <c r="I14" s="90"/>
      <c r="J14" s="88"/>
      <c r="K14" s="85"/>
      <c r="L14" s="85"/>
      <c r="M14" s="85"/>
      <c r="N14" s="85"/>
      <c r="O14" s="85"/>
      <c r="P14" s="85"/>
    </row>
    <row r="15" spans="1:16">
      <c r="A15" s="88"/>
      <c r="B15" s="92"/>
      <c r="C15" s="102" t="s">
        <v>44</v>
      </c>
      <c r="D15" s="92"/>
      <c r="E15" s="92"/>
      <c r="F15" s="92"/>
      <c r="G15" s="103"/>
      <c r="H15" s="92"/>
      <c r="I15" s="90"/>
      <c r="J15" s="88"/>
      <c r="K15" s="85"/>
      <c r="L15" s="85"/>
      <c r="M15" s="85"/>
      <c r="N15" s="85"/>
      <c r="O15" s="85"/>
      <c r="P15" s="85"/>
    </row>
    <row r="16" spans="1:16">
      <c r="A16" s="88"/>
      <c r="B16" s="92"/>
      <c r="C16" s="102"/>
      <c r="D16" s="92"/>
      <c r="E16" s="92"/>
      <c r="F16" s="92"/>
      <c r="G16" s="103"/>
      <c r="H16" s="92"/>
      <c r="I16" s="90"/>
      <c r="J16" s="88"/>
      <c r="K16" s="85"/>
      <c r="L16" s="85"/>
      <c r="M16" s="85"/>
      <c r="N16" s="85"/>
      <c r="O16" s="85"/>
      <c r="P16" s="85"/>
    </row>
    <row r="17" spans="1:16" ht="21" customHeight="1">
      <c r="A17" s="88"/>
      <c r="B17" s="92"/>
      <c r="C17" s="104" t="s">
        <v>43</v>
      </c>
      <c r="D17" s="105" t="s">
        <v>35</v>
      </c>
      <c r="E17" s="106"/>
      <c r="F17" s="92"/>
      <c r="G17" s="92"/>
      <c r="H17" s="92"/>
      <c r="I17" s="90"/>
      <c r="J17" s="88"/>
      <c r="K17" s="85"/>
      <c r="L17" s="85"/>
      <c r="M17" s="85"/>
      <c r="N17" s="85"/>
      <c r="O17" s="85"/>
      <c r="P17" s="85"/>
    </row>
    <row r="18" spans="1:16">
      <c r="A18" s="88"/>
      <c r="B18" s="92"/>
      <c r="C18" s="92"/>
      <c r="D18" s="92"/>
      <c r="E18" s="92"/>
      <c r="F18" s="92"/>
      <c r="G18" s="92"/>
      <c r="H18" s="92"/>
      <c r="I18" s="90"/>
      <c r="J18" s="88"/>
      <c r="K18" s="85"/>
      <c r="L18" s="85"/>
      <c r="M18" s="85"/>
      <c r="N18" s="85"/>
      <c r="O18" s="85"/>
      <c r="P18" s="85"/>
    </row>
    <row r="19" spans="1:16">
      <c r="A19" s="88"/>
      <c r="B19" s="92"/>
      <c r="C19" s="81">
        <v>2</v>
      </c>
      <c r="D19" s="82">
        <f>IF(G14&gt;699,+'2'!E17,0)</f>
        <v>0</v>
      </c>
      <c r="E19" s="83"/>
      <c r="F19" s="92"/>
      <c r="G19" s="107"/>
      <c r="H19" s="92"/>
      <c r="I19" s="90"/>
      <c r="J19" s="88"/>
      <c r="K19" s="85"/>
      <c r="L19" s="85"/>
      <c r="M19" s="85"/>
      <c r="N19" s="85"/>
      <c r="O19" s="85"/>
      <c r="P19" s="85"/>
    </row>
    <row r="20" spans="1:16">
      <c r="A20" s="88"/>
      <c r="B20" s="92"/>
      <c r="C20" s="81">
        <v>5</v>
      </c>
      <c r="D20" s="82">
        <f>IF(G14&gt;699,+'5'!E17,0)</f>
        <v>0</v>
      </c>
      <c r="E20" s="83"/>
      <c r="F20" s="92"/>
      <c r="G20" s="107"/>
      <c r="H20" s="92"/>
      <c r="I20" s="90"/>
      <c r="J20" s="88"/>
      <c r="K20" s="85"/>
      <c r="L20" s="85"/>
      <c r="M20" s="85"/>
      <c r="N20" s="85"/>
      <c r="O20" s="85"/>
      <c r="P20" s="85"/>
    </row>
    <row r="21" spans="1:16">
      <c r="A21" s="88"/>
      <c r="B21" s="92"/>
      <c r="C21" s="81">
        <v>8</v>
      </c>
      <c r="D21" s="82">
        <f>IF(G14&gt;699,+'8'!G18,0)</f>
        <v>0</v>
      </c>
      <c r="E21" s="83"/>
      <c r="F21" s="92"/>
      <c r="G21" s="107"/>
      <c r="H21" s="92"/>
      <c r="I21" s="90"/>
      <c r="J21" s="88"/>
      <c r="K21" s="85"/>
      <c r="L21" s="85"/>
      <c r="M21" s="85"/>
      <c r="N21" s="85"/>
      <c r="O21" s="85"/>
      <c r="P21" s="85"/>
    </row>
    <row r="22" spans="1:16">
      <c r="A22" s="88"/>
      <c r="B22" s="92"/>
      <c r="C22" s="81">
        <v>10</v>
      </c>
      <c r="D22" s="82">
        <f>IF(G14&gt;699,'10'!H23,0)</f>
        <v>0</v>
      </c>
      <c r="E22" s="83"/>
      <c r="F22" s="92"/>
      <c r="G22" s="107"/>
      <c r="H22" s="92"/>
      <c r="I22" s="90"/>
      <c r="J22" s="88"/>
      <c r="K22" s="85"/>
      <c r="L22" s="85"/>
      <c r="M22" s="85"/>
      <c r="N22" s="85"/>
      <c r="O22" s="85"/>
      <c r="P22" s="85"/>
    </row>
    <row r="23" spans="1:16">
      <c r="A23" s="88"/>
      <c r="B23" s="92"/>
      <c r="C23" s="81">
        <v>14</v>
      </c>
      <c r="D23" s="82">
        <f>IF(G14&gt;699,+'14'!E25,0)</f>
        <v>0</v>
      </c>
      <c r="E23" s="83"/>
      <c r="F23" s="92"/>
      <c r="G23" s="107"/>
      <c r="H23" s="92"/>
      <c r="I23" s="90"/>
      <c r="J23" s="88"/>
      <c r="K23" s="85"/>
      <c r="L23" s="85"/>
      <c r="M23" s="85"/>
      <c r="N23" s="85"/>
      <c r="O23" s="85"/>
      <c r="P23" s="85"/>
    </row>
    <row r="24" spans="1:16">
      <c r="A24" s="88"/>
      <c r="B24" s="92"/>
      <c r="C24" s="81">
        <v>18</v>
      </c>
      <c r="D24" s="82">
        <f>IF(G14&gt;699,+'18'!G30,0)</f>
        <v>0</v>
      </c>
      <c r="E24" s="83"/>
      <c r="F24" s="92"/>
      <c r="G24" s="107"/>
      <c r="H24" s="92"/>
      <c r="I24" s="90"/>
      <c r="J24" s="88"/>
      <c r="K24" s="85"/>
      <c r="L24" s="85"/>
      <c r="M24" s="85"/>
      <c r="N24" s="85"/>
      <c r="O24" s="85"/>
      <c r="P24" s="85"/>
    </row>
    <row r="25" spans="1:16">
      <c r="A25" s="88"/>
      <c r="B25" s="92"/>
      <c r="C25" s="81">
        <v>24</v>
      </c>
      <c r="D25" s="82">
        <f>IF(G14&gt;699,+'24'!H35,0)</f>
        <v>0</v>
      </c>
      <c r="E25" s="83"/>
      <c r="F25" s="92"/>
      <c r="G25" s="107"/>
      <c r="H25" s="92"/>
      <c r="I25" s="90"/>
      <c r="J25" s="88"/>
      <c r="K25" s="85"/>
      <c r="L25" s="85"/>
      <c r="M25" s="85"/>
      <c r="N25" s="85"/>
      <c r="O25" s="85"/>
      <c r="P25" s="85"/>
    </row>
    <row r="26" spans="1:16">
      <c r="A26" s="88"/>
      <c r="B26" s="92"/>
      <c r="C26" s="81">
        <v>36</v>
      </c>
      <c r="D26" s="82">
        <f>IF(G14&gt;699,+'36'!H45,0)</f>
        <v>0</v>
      </c>
      <c r="E26" s="83"/>
      <c r="F26" s="92"/>
      <c r="G26" s="107"/>
      <c r="H26" s="92"/>
      <c r="I26" s="90"/>
      <c r="J26" s="88"/>
      <c r="K26" s="85"/>
      <c r="L26" s="85"/>
      <c r="M26" s="85"/>
      <c r="N26" s="85"/>
      <c r="O26" s="85"/>
      <c r="P26" s="85"/>
    </row>
    <row r="27" spans="1:16">
      <c r="A27" s="88"/>
      <c r="B27" s="92"/>
      <c r="C27" s="92"/>
      <c r="D27" s="92"/>
      <c r="E27" s="92"/>
      <c r="F27" s="92"/>
      <c r="G27" s="92"/>
      <c r="H27" s="92"/>
      <c r="I27" s="90"/>
      <c r="J27" s="88"/>
      <c r="K27" s="85"/>
      <c r="L27" s="85"/>
      <c r="M27" s="85"/>
      <c r="N27" s="85"/>
      <c r="O27" s="85"/>
      <c r="P27" s="85"/>
    </row>
    <row r="28" spans="1:16">
      <c r="A28" s="88"/>
      <c r="B28" s="108" t="s">
        <v>41</v>
      </c>
      <c r="C28" s="108"/>
      <c r="D28" s="108"/>
      <c r="E28" s="108"/>
      <c r="F28" s="108"/>
      <c r="G28" s="92"/>
      <c r="H28" s="92"/>
      <c r="I28" s="90"/>
      <c r="J28" s="88"/>
      <c r="K28" s="85"/>
      <c r="L28" s="85"/>
      <c r="M28" s="85"/>
      <c r="N28" s="85"/>
      <c r="O28" s="85"/>
      <c r="P28" s="85"/>
    </row>
    <row r="29" spans="1:16">
      <c r="A29" s="88"/>
      <c r="B29" s="108" t="s">
        <v>47</v>
      </c>
      <c r="C29" s="108"/>
      <c r="D29" s="108"/>
      <c r="E29" s="108"/>
      <c r="F29" s="108"/>
      <c r="G29" s="92"/>
      <c r="H29" s="92"/>
      <c r="I29" s="90"/>
      <c r="J29" s="88"/>
      <c r="K29" s="85"/>
      <c r="L29" s="85"/>
      <c r="M29" s="85"/>
      <c r="N29" s="85"/>
      <c r="O29" s="85"/>
      <c r="P29" s="85"/>
    </row>
    <row r="30" spans="1:16">
      <c r="A30" s="88"/>
      <c r="B30" s="90"/>
      <c r="C30" s="90"/>
      <c r="D30" s="90"/>
      <c r="E30" s="90"/>
      <c r="F30" s="90"/>
      <c r="G30" s="109"/>
      <c r="H30" s="92"/>
      <c r="I30" s="90"/>
      <c r="J30" s="88"/>
      <c r="K30" s="85"/>
      <c r="L30" s="85"/>
      <c r="M30" s="85"/>
      <c r="N30" s="85"/>
      <c r="O30" s="85"/>
      <c r="P30" s="85"/>
    </row>
    <row r="31" spans="1:16">
      <c r="A31" s="88"/>
      <c r="B31" s="92"/>
      <c r="C31" s="92"/>
      <c r="D31" s="92"/>
      <c r="E31" s="92"/>
      <c r="F31" s="92"/>
      <c r="G31" s="92"/>
      <c r="H31" s="92"/>
      <c r="I31" s="90"/>
      <c r="J31" s="88"/>
      <c r="K31" s="85"/>
      <c r="L31" s="85"/>
      <c r="M31" s="85"/>
      <c r="N31" s="85"/>
      <c r="O31" s="85"/>
      <c r="P31" s="85"/>
    </row>
    <row r="32" spans="1:16">
      <c r="A32" s="88"/>
      <c r="B32" s="84" t="s">
        <v>45</v>
      </c>
      <c r="C32" s="92" t="s">
        <v>46</v>
      </c>
      <c r="D32" s="92"/>
      <c r="E32" s="92"/>
      <c r="F32" s="92"/>
      <c r="G32" s="92"/>
      <c r="H32" s="92"/>
      <c r="I32" s="90"/>
      <c r="J32" s="88"/>
      <c r="K32" s="85"/>
      <c r="L32" s="85"/>
      <c r="M32" s="85"/>
      <c r="N32" s="85"/>
      <c r="O32" s="85"/>
      <c r="P32" s="85"/>
    </row>
    <row r="33" spans="1:16">
      <c r="A33" s="88"/>
      <c r="B33" s="92"/>
      <c r="C33" s="92"/>
      <c r="D33" s="92"/>
      <c r="E33" s="92"/>
      <c r="F33" s="92"/>
      <c r="G33" s="92"/>
      <c r="H33" s="92"/>
      <c r="I33" s="90"/>
      <c r="J33" s="88"/>
      <c r="K33" s="85"/>
      <c r="L33" s="85"/>
      <c r="M33" s="85"/>
      <c r="N33" s="85"/>
      <c r="O33" s="85"/>
      <c r="P33" s="85"/>
    </row>
    <row r="34" spans="1:16">
      <c r="A34" s="88"/>
      <c r="B34" s="90"/>
      <c r="C34" s="90"/>
      <c r="D34" s="90"/>
      <c r="E34" s="90"/>
      <c r="F34" s="90"/>
      <c r="G34" s="90"/>
      <c r="H34" s="110" t="s">
        <v>36</v>
      </c>
      <c r="I34" s="111">
        <f ca="1">TODAY()</f>
        <v>45288</v>
      </c>
      <c r="J34" s="88"/>
      <c r="K34" s="85"/>
      <c r="L34" s="85"/>
      <c r="M34" s="85"/>
      <c r="N34" s="85"/>
      <c r="O34" s="85"/>
      <c r="P34" s="85"/>
    </row>
    <row r="35" spans="1:16">
      <c r="A35" s="88"/>
      <c r="B35" s="90"/>
      <c r="C35" s="90"/>
      <c r="D35" s="90"/>
      <c r="E35" s="90"/>
      <c r="F35" s="90"/>
      <c r="G35" s="90"/>
      <c r="H35" s="90"/>
      <c r="I35" s="90"/>
      <c r="J35" s="88"/>
      <c r="K35" s="85"/>
      <c r="L35" s="85"/>
      <c r="M35" s="85"/>
      <c r="N35" s="85"/>
      <c r="O35" s="85"/>
      <c r="P35" s="85"/>
    </row>
    <row r="36" spans="1:16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5"/>
      <c r="L36" s="85"/>
      <c r="M36" s="85"/>
      <c r="N36" s="85"/>
      <c r="O36" s="85"/>
      <c r="P36" s="85"/>
    </row>
    <row r="37" spans="1:16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5"/>
      <c r="L37" s="85"/>
      <c r="M37" s="85"/>
      <c r="N37" s="85"/>
      <c r="O37" s="85"/>
      <c r="P37" s="85"/>
    </row>
    <row r="38" spans="1:16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5"/>
      <c r="L38" s="85"/>
      <c r="M38" s="85"/>
      <c r="N38" s="85"/>
      <c r="O38" s="85"/>
      <c r="P38" s="85"/>
    </row>
    <row r="39" spans="1:16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1:16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</row>
    <row r="41" spans="1:16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</row>
    <row r="42" spans="1:16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</row>
    <row r="43" spans="1:16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1:16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1:16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1:16">
      <c r="K46" s="85"/>
      <c r="L46" s="85"/>
      <c r="M46" s="85"/>
      <c r="N46" s="85"/>
      <c r="O46" s="85"/>
      <c r="P46" s="85"/>
    </row>
  </sheetData>
  <sheetProtection password="DCAA" sheet="1" objects="1" scenarios="1"/>
  <protectedRanges>
    <protectedRange password="C52D" sqref="B18:F29 B31:F33" name="Rango1"/>
  </protectedRanges>
  <customSheetViews>
    <customSheetView guid="{75EF1144-1D44-48A2-B69C-158D9F1D1ABA}" showRuler="0">
      <selection sqref="A1:IV65536"/>
      <pageMargins left="0.75" right="0.75" top="1" bottom="1" header="0" footer="0"/>
      <pageSetup paperSize="9" orientation="portrait" horizontalDpi="4294967293" r:id="rId1"/>
      <headerFooter alignWithMargins="0"/>
    </customSheetView>
  </customSheetViews>
  <mergeCells count="2">
    <mergeCell ref="F8:H8"/>
    <mergeCell ref="F7:H7"/>
  </mergeCells>
  <phoneticPr fontId="0" type="noConversion"/>
  <hyperlinks>
    <hyperlink ref="B32" r:id="rId2" display="Ingrese aquí para obtener información para solicitar un convenio"/>
  </hyperlinks>
  <pageMargins left="0.75" right="0.75" top="0.98425196850393704" bottom="0.98425196850393704" header="0" footer="0"/>
  <pageSetup paperSize="9" scale="65" orientation="portrait" horizontalDpi="4294967293" r:id="rId3"/>
  <headerFooter alignWithMargins="0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50"/>
  <sheetViews>
    <sheetView workbookViewId="0">
      <selection activeCell="E2" sqref="E2"/>
    </sheetView>
  </sheetViews>
  <sheetFormatPr baseColWidth="10" defaultRowHeight="13.2"/>
  <cols>
    <col min="2" max="2" width="11.44140625" style="2"/>
    <col min="5" max="5" width="15.5546875" bestFit="1" customWidth="1"/>
    <col min="7" max="7" width="13.44140625" customWidth="1"/>
    <col min="9" max="9" width="16.6640625" bestFit="1" customWidth="1"/>
  </cols>
  <sheetData>
    <row r="1" spans="1:9" ht="13.8" thickBot="1">
      <c r="A1" s="2"/>
      <c r="C1" s="3"/>
      <c r="D1" s="3"/>
      <c r="E1" s="2"/>
      <c r="F1" s="3"/>
      <c r="G1" s="3"/>
      <c r="H1" s="3"/>
      <c r="I1" s="3"/>
    </row>
    <row r="2" spans="1:9" ht="13.8" thickBot="1">
      <c r="A2" s="2"/>
      <c r="C2" s="3"/>
      <c r="D2" s="3" t="s">
        <v>0</v>
      </c>
      <c r="E2" s="48">
        <f>IF(+'Estimación Convenio'!G14&gt;30000,'Estimación Convenio'!G14,0)</f>
        <v>0</v>
      </c>
      <c r="F2" s="3" t="s">
        <v>2</v>
      </c>
      <c r="G2" s="4">
        <f>+E2/E3</f>
        <v>0</v>
      </c>
      <c r="H2" s="5"/>
      <c r="I2" s="3"/>
    </row>
    <row r="3" spans="1:9" ht="13.8" thickBot="1">
      <c r="A3" s="2"/>
      <c r="C3" s="3"/>
      <c r="D3" s="3" t="s">
        <v>1</v>
      </c>
      <c r="E3" s="1">
        <v>36</v>
      </c>
      <c r="F3" s="3"/>
      <c r="G3" s="3"/>
      <c r="H3" s="3"/>
      <c r="I3" s="3"/>
    </row>
    <row r="4" spans="1:9">
      <c r="A4" s="2"/>
      <c r="C4" s="3"/>
      <c r="D4" s="3"/>
      <c r="E4" s="2"/>
      <c r="F4" s="3"/>
      <c r="G4" s="3"/>
      <c r="H4" s="3"/>
      <c r="I4" s="3"/>
    </row>
    <row r="5" spans="1:9">
      <c r="A5" s="2"/>
      <c r="C5" s="3"/>
      <c r="D5" s="3"/>
      <c r="E5" s="2"/>
      <c r="F5" s="3"/>
      <c r="G5" s="3"/>
      <c r="H5" s="3"/>
      <c r="I5" s="3"/>
    </row>
    <row r="6" spans="1:9" ht="13.8" thickBot="1">
      <c r="A6" s="2"/>
      <c r="C6" s="3" t="s">
        <v>1</v>
      </c>
      <c r="D6" s="3"/>
      <c r="E6" s="2"/>
      <c r="F6" s="3"/>
      <c r="G6" s="3"/>
      <c r="H6" s="3" t="s">
        <v>10</v>
      </c>
      <c r="I6" s="3"/>
    </row>
    <row r="7" spans="1:9" ht="13.8" thickBot="1">
      <c r="A7" s="2"/>
      <c r="C7" s="3">
        <v>1</v>
      </c>
      <c r="D7" s="3"/>
      <c r="E7" s="2"/>
      <c r="F7" s="24">
        <f>+G2</f>
        <v>0</v>
      </c>
      <c r="G7" s="3"/>
      <c r="H7" s="3"/>
      <c r="I7" s="3"/>
    </row>
    <row r="8" spans="1:9">
      <c r="A8" s="26"/>
      <c r="B8" s="54">
        <f>+Recargo!C8</f>
        <v>2.9999999999999997E-4</v>
      </c>
      <c r="C8" s="3">
        <f>1+C7</f>
        <v>2</v>
      </c>
      <c r="D8" s="3">
        <v>30</v>
      </c>
      <c r="E8" s="2"/>
      <c r="F8" s="5">
        <f>+F7</f>
        <v>0</v>
      </c>
      <c r="G8" s="3"/>
      <c r="H8" s="3">
        <f>+F8*D8*B8</f>
        <v>0</v>
      </c>
      <c r="I8" s="3"/>
    </row>
    <row r="9" spans="1:9">
      <c r="A9" s="2"/>
      <c r="B9" s="54">
        <f>+B8</f>
        <v>2.9999999999999997E-4</v>
      </c>
      <c r="C9" s="3">
        <f t="shared" ref="C9:C42" si="0">1+C8</f>
        <v>3</v>
      </c>
      <c r="D9" s="3">
        <f>+D8+30</f>
        <v>60</v>
      </c>
      <c r="E9" s="2"/>
      <c r="F9" s="5">
        <f t="shared" ref="F9:F30" si="1">+F8</f>
        <v>0</v>
      </c>
      <c r="G9" s="3"/>
      <c r="H9" s="3">
        <f t="shared" ref="H9:H42" si="2">+F9*D9*B9</f>
        <v>0</v>
      </c>
      <c r="I9" s="3"/>
    </row>
    <row r="10" spans="1:9">
      <c r="A10" s="2"/>
      <c r="B10" s="54">
        <f t="shared" ref="B10:B42" si="3">+B9</f>
        <v>2.9999999999999997E-4</v>
      </c>
      <c r="C10" s="3">
        <f t="shared" si="0"/>
        <v>4</v>
      </c>
      <c r="D10" s="3">
        <f t="shared" ref="D10:D42" si="4">+D9+30</f>
        <v>90</v>
      </c>
      <c r="E10" s="2"/>
      <c r="F10" s="5">
        <f t="shared" si="1"/>
        <v>0</v>
      </c>
      <c r="G10" s="3"/>
      <c r="H10" s="3">
        <f t="shared" si="2"/>
        <v>0</v>
      </c>
      <c r="I10" s="3"/>
    </row>
    <row r="11" spans="1:9">
      <c r="A11" s="2"/>
      <c r="B11" s="54">
        <f t="shared" si="3"/>
        <v>2.9999999999999997E-4</v>
      </c>
      <c r="C11" s="3">
        <f t="shared" si="0"/>
        <v>5</v>
      </c>
      <c r="D11" s="3">
        <f t="shared" si="4"/>
        <v>120</v>
      </c>
      <c r="E11" s="2"/>
      <c r="F11" s="5">
        <f t="shared" si="1"/>
        <v>0</v>
      </c>
      <c r="G11" s="3"/>
      <c r="H11" s="3">
        <f t="shared" si="2"/>
        <v>0</v>
      </c>
      <c r="I11" s="3"/>
    </row>
    <row r="12" spans="1:9">
      <c r="A12" s="2"/>
      <c r="B12" s="54">
        <f t="shared" si="3"/>
        <v>2.9999999999999997E-4</v>
      </c>
      <c r="C12" s="3">
        <f t="shared" si="0"/>
        <v>6</v>
      </c>
      <c r="D12" s="3">
        <f t="shared" si="4"/>
        <v>150</v>
      </c>
      <c r="E12" s="2"/>
      <c r="F12" s="5">
        <f t="shared" si="1"/>
        <v>0</v>
      </c>
      <c r="G12" s="3"/>
      <c r="H12" s="3">
        <f t="shared" si="2"/>
        <v>0</v>
      </c>
      <c r="I12" s="3"/>
    </row>
    <row r="13" spans="1:9">
      <c r="A13" s="2"/>
      <c r="B13" s="54">
        <f t="shared" si="3"/>
        <v>2.9999999999999997E-4</v>
      </c>
      <c r="C13" s="3">
        <f t="shared" si="0"/>
        <v>7</v>
      </c>
      <c r="D13" s="3">
        <f t="shared" si="4"/>
        <v>180</v>
      </c>
      <c r="E13" s="2"/>
      <c r="F13" s="5">
        <f t="shared" si="1"/>
        <v>0</v>
      </c>
      <c r="G13" s="3"/>
      <c r="H13" s="3">
        <f t="shared" si="2"/>
        <v>0</v>
      </c>
      <c r="I13" s="3"/>
    </row>
    <row r="14" spans="1:9">
      <c r="A14" s="2"/>
      <c r="B14" s="54">
        <f t="shared" si="3"/>
        <v>2.9999999999999997E-4</v>
      </c>
      <c r="C14" s="3">
        <f t="shared" si="0"/>
        <v>8</v>
      </c>
      <c r="D14" s="3">
        <f t="shared" si="4"/>
        <v>210</v>
      </c>
      <c r="E14" s="2"/>
      <c r="F14" s="5">
        <f t="shared" si="1"/>
        <v>0</v>
      </c>
      <c r="G14" s="3"/>
      <c r="H14" s="3">
        <f t="shared" si="2"/>
        <v>0</v>
      </c>
      <c r="I14" s="3"/>
    </row>
    <row r="15" spans="1:9">
      <c r="A15" s="2"/>
      <c r="B15" s="54">
        <f t="shared" si="3"/>
        <v>2.9999999999999997E-4</v>
      </c>
      <c r="C15" s="3">
        <f t="shared" si="0"/>
        <v>9</v>
      </c>
      <c r="D15" s="3">
        <f t="shared" si="4"/>
        <v>240</v>
      </c>
      <c r="E15" s="2"/>
      <c r="F15" s="5">
        <f t="shared" si="1"/>
        <v>0</v>
      </c>
      <c r="G15" s="3"/>
      <c r="H15" s="3">
        <f t="shared" si="2"/>
        <v>0</v>
      </c>
      <c r="I15" s="3"/>
    </row>
    <row r="16" spans="1:9">
      <c r="A16" s="2"/>
      <c r="B16" s="54">
        <f t="shared" si="3"/>
        <v>2.9999999999999997E-4</v>
      </c>
      <c r="C16" s="3">
        <f t="shared" si="0"/>
        <v>10</v>
      </c>
      <c r="D16" s="3">
        <f t="shared" si="4"/>
        <v>270</v>
      </c>
      <c r="E16" s="2"/>
      <c r="F16" s="5">
        <f t="shared" si="1"/>
        <v>0</v>
      </c>
      <c r="G16" s="3"/>
      <c r="H16" s="3">
        <f t="shared" si="2"/>
        <v>0</v>
      </c>
      <c r="I16" s="3"/>
    </row>
    <row r="17" spans="1:9">
      <c r="A17" s="2"/>
      <c r="B17" s="54">
        <f t="shared" si="3"/>
        <v>2.9999999999999997E-4</v>
      </c>
      <c r="C17" s="3">
        <f t="shared" si="0"/>
        <v>11</v>
      </c>
      <c r="D17" s="3">
        <f t="shared" si="4"/>
        <v>300</v>
      </c>
      <c r="E17" s="2"/>
      <c r="F17" s="5">
        <f t="shared" si="1"/>
        <v>0</v>
      </c>
      <c r="G17" s="3"/>
      <c r="H17" s="3">
        <f t="shared" si="2"/>
        <v>0</v>
      </c>
      <c r="I17" s="3"/>
    </row>
    <row r="18" spans="1:9">
      <c r="A18" s="2"/>
      <c r="B18" s="54">
        <f t="shared" si="3"/>
        <v>2.9999999999999997E-4</v>
      </c>
      <c r="C18" s="3">
        <f t="shared" si="0"/>
        <v>12</v>
      </c>
      <c r="D18" s="3">
        <f t="shared" si="4"/>
        <v>330</v>
      </c>
      <c r="E18" s="2"/>
      <c r="F18" s="5">
        <f t="shared" si="1"/>
        <v>0</v>
      </c>
      <c r="G18" s="3"/>
      <c r="H18" s="3">
        <f t="shared" si="2"/>
        <v>0</v>
      </c>
      <c r="I18" s="3"/>
    </row>
    <row r="19" spans="1:9">
      <c r="A19" s="2"/>
      <c r="B19" s="54">
        <f t="shared" si="3"/>
        <v>2.9999999999999997E-4</v>
      </c>
      <c r="C19" s="3">
        <f t="shared" si="0"/>
        <v>13</v>
      </c>
      <c r="D19" s="3">
        <f t="shared" si="4"/>
        <v>360</v>
      </c>
      <c r="E19" s="2"/>
      <c r="F19" s="5">
        <f t="shared" si="1"/>
        <v>0</v>
      </c>
      <c r="G19" s="3"/>
      <c r="H19" s="3">
        <f t="shared" si="2"/>
        <v>0</v>
      </c>
      <c r="I19" s="3"/>
    </row>
    <row r="20" spans="1:9">
      <c r="A20" s="2"/>
      <c r="B20" s="54">
        <f t="shared" si="3"/>
        <v>2.9999999999999997E-4</v>
      </c>
      <c r="C20" s="3">
        <f t="shared" si="0"/>
        <v>14</v>
      </c>
      <c r="D20" s="3">
        <f t="shared" si="4"/>
        <v>390</v>
      </c>
      <c r="E20" s="2"/>
      <c r="F20" s="5">
        <f t="shared" si="1"/>
        <v>0</v>
      </c>
      <c r="G20" s="3"/>
      <c r="H20" s="3">
        <f t="shared" si="2"/>
        <v>0</v>
      </c>
      <c r="I20" s="3"/>
    </row>
    <row r="21" spans="1:9">
      <c r="A21" s="2"/>
      <c r="B21" s="54">
        <f t="shared" si="3"/>
        <v>2.9999999999999997E-4</v>
      </c>
      <c r="C21" s="3">
        <f t="shared" si="0"/>
        <v>15</v>
      </c>
      <c r="D21" s="3">
        <f t="shared" si="4"/>
        <v>420</v>
      </c>
      <c r="E21" s="2"/>
      <c r="F21" s="5">
        <f t="shared" si="1"/>
        <v>0</v>
      </c>
      <c r="G21" s="3"/>
      <c r="H21" s="3">
        <f t="shared" si="2"/>
        <v>0</v>
      </c>
      <c r="I21" s="3"/>
    </row>
    <row r="22" spans="1:9">
      <c r="A22" s="2"/>
      <c r="B22" s="54">
        <f t="shared" si="3"/>
        <v>2.9999999999999997E-4</v>
      </c>
      <c r="C22" s="3">
        <f t="shared" si="0"/>
        <v>16</v>
      </c>
      <c r="D22" s="3">
        <f t="shared" si="4"/>
        <v>450</v>
      </c>
      <c r="E22" s="2"/>
      <c r="F22" s="5">
        <f t="shared" si="1"/>
        <v>0</v>
      </c>
      <c r="G22" s="3"/>
      <c r="H22" s="3">
        <f t="shared" si="2"/>
        <v>0</v>
      </c>
      <c r="I22" s="3"/>
    </row>
    <row r="23" spans="1:9">
      <c r="A23" s="2"/>
      <c r="B23" s="54">
        <f t="shared" si="3"/>
        <v>2.9999999999999997E-4</v>
      </c>
      <c r="C23" s="3">
        <f t="shared" si="0"/>
        <v>17</v>
      </c>
      <c r="D23" s="3">
        <f t="shared" si="4"/>
        <v>480</v>
      </c>
      <c r="E23" s="2"/>
      <c r="F23" s="5">
        <f t="shared" si="1"/>
        <v>0</v>
      </c>
      <c r="G23" s="3"/>
      <c r="H23" s="3">
        <f t="shared" si="2"/>
        <v>0</v>
      </c>
      <c r="I23" s="3"/>
    </row>
    <row r="24" spans="1:9">
      <c r="A24" s="2"/>
      <c r="B24" s="54">
        <f t="shared" si="3"/>
        <v>2.9999999999999997E-4</v>
      </c>
      <c r="C24" s="3">
        <f t="shared" si="0"/>
        <v>18</v>
      </c>
      <c r="D24" s="3">
        <f t="shared" si="4"/>
        <v>510</v>
      </c>
      <c r="E24" s="2"/>
      <c r="F24" s="5">
        <f t="shared" si="1"/>
        <v>0</v>
      </c>
      <c r="G24" s="3"/>
      <c r="H24" s="3">
        <f t="shared" si="2"/>
        <v>0</v>
      </c>
      <c r="I24" s="3"/>
    </row>
    <row r="25" spans="1:9">
      <c r="A25" s="2"/>
      <c r="B25" s="54">
        <f t="shared" si="3"/>
        <v>2.9999999999999997E-4</v>
      </c>
      <c r="C25" s="3">
        <f t="shared" si="0"/>
        <v>19</v>
      </c>
      <c r="D25" s="3">
        <f t="shared" si="4"/>
        <v>540</v>
      </c>
      <c r="E25" s="2"/>
      <c r="F25" s="5">
        <f t="shared" si="1"/>
        <v>0</v>
      </c>
      <c r="G25" s="3"/>
      <c r="H25" s="3">
        <f t="shared" si="2"/>
        <v>0</v>
      </c>
      <c r="I25" s="3"/>
    </row>
    <row r="26" spans="1:9">
      <c r="A26" s="2"/>
      <c r="B26" s="54">
        <f t="shared" si="3"/>
        <v>2.9999999999999997E-4</v>
      </c>
      <c r="C26" s="3">
        <f t="shared" si="0"/>
        <v>20</v>
      </c>
      <c r="D26" s="3">
        <f t="shared" si="4"/>
        <v>570</v>
      </c>
      <c r="E26" s="2"/>
      <c r="F26" s="5">
        <f t="shared" si="1"/>
        <v>0</v>
      </c>
      <c r="G26" s="3"/>
      <c r="H26" s="3">
        <f t="shared" si="2"/>
        <v>0</v>
      </c>
      <c r="I26" s="3"/>
    </row>
    <row r="27" spans="1:9">
      <c r="A27" s="2"/>
      <c r="B27" s="54">
        <f t="shared" si="3"/>
        <v>2.9999999999999997E-4</v>
      </c>
      <c r="C27" s="3">
        <f t="shared" si="0"/>
        <v>21</v>
      </c>
      <c r="D27" s="3">
        <f t="shared" si="4"/>
        <v>600</v>
      </c>
      <c r="E27" s="2"/>
      <c r="F27" s="5">
        <f t="shared" si="1"/>
        <v>0</v>
      </c>
      <c r="G27" s="3"/>
      <c r="H27" s="3">
        <f t="shared" si="2"/>
        <v>0</v>
      </c>
      <c r="I27" s="3"/>
    </row>
    <row r="28" spans="1:9">
      <c r="A28" s="2"/>
      <c r="B28" s="54">
        <f t="shared" si="3"/>
        <v>2.9999999999999997E-4</v>
      </c>
      <c r="C28" s="3">
        <f t="shared" si="0"/>
        <v>22</v>
      </c>
      <c r="D28" s="3">
        <f t="shared" si="4"/>
        <v>630</v>
      </c>
      <c r="E28" s="2"/>
      <c r="F28" s="5">
        <f t="shared" si="1"/>
        <v>0</v>
      </c>
      <c r="G28" s="3"/>
      <c r="H28" s="3">
        <f t="shared" si="2"/>
        <v>0</v>
      </c>
      <c r="I28" s="3"/>
    </row>
    <row r="29" spans="1:9">
      <c r="A29" s="2"/>
      <c r="B29" s="54">
        <f t="shared" si="3"/>
        <v>2.9999999999999997E-4</v>
      </c>
      <c r="C29" s="3">
        <f t="shared" si="0"/>
        <v>23</v>
      </c>
      <c r="D29" s="3">
        <f t="shared" si="4"/>
        <v>660</v>
      </c>
      <c r="E29" s="2"/>
      <c r="F29" s="5">
        <f t="shared" si="1"/>
        <v>0</v>
      </c>
      <c r="G29" s="3"/>
      <c r="H29" s="3">
        <f t="shared" si="2"/>
        <v>0</v>
      </c>
      <c r="I29" s="3"/>
    </row>
    <row r="30" spans="1:9">
      <c r="A30" s="2"/>
      <c r="B30" s="54">
        <f t="shared" si="3"/>
        <v>2.9999999999999997E-4</v>
      </c>
      <c r="C30" s="3">
        <f t="shared" si="0"/>
        <v>24</v>
      </c>
      <c r="D30" s="3">
        <f t="shared" si="4"/>
        <v>690</v>
      </c>
      <c r="E30" s="2"/>
      <c r="F30" s="5">
        <f t="shared" si="1"/>
        <v>0</v>
      </c>
      <c r="G30" s="3"/>
      <c r="H30" s="3">
        <f t="shared" si="2"/>
        <v>0</v>
      </c>
      <c r="I30" s="3"/>
    </row>
    <row r="31" spans="1:9">
      <c r="A31" s="2"/>
      <c r="B31" s="54">
        <f t="shared" si="3"/>
        <v>2.9999999999999997E-4</v>
      </c>
      <c r="C31" s="3">
        <f t="shared" si="0"/>
        <v>25</v>
      </c>
      <c r="D31" s="3">
        <f t="shared" si="4"/>
        <v>720</v>
      </c>
      <c r="E31" s="2"/>
      <c r="F31" s="5">
        <f t="shared" ref="F31:F42" si="5">+F30</f>
        <v>0</v>
      </c>
      <c r="G31" s="3"/>
      <c r="H31" s="3">
        <f t="shared" si="2"/>
        <v>0</v>
      </c>
      <c r="I31" s="3"/>
    </row>
    <row r="32" spans="1:9">
      <c r="A32" s="2"/>
      <c r="B32" s="54">
        <f t="shared" si="3"/>
        <v>2.9999999999999997E-4</v>
      </c>
      <c r="C32" s="3">
        <f t="shared" si="0"/>
        <v>26</v>
      </c>
      <c r="D32" s="3">
        <f t="shared" si="4"/>
        <v>750</v>
      </c>
      <c r="E32" s="2"/>
      <c r="F32" s="5">
        <f t="shared" si="5"/>
        <v>0</v>
      </c>
      <c r="G32" s="3"/>
      <c r="H32" s="3">
        <f t="shared" si="2"/>
        <v>0</v>
      </c>
      <c r="I32" s="3"/>
    </row>
    <row r="33" spans="1:9">
      <c r="A33" s="2"/>
      <c r="B33" s="54">
        <f t="shared" si="3"/>
        <v>2.9999999999999997E-4</v>
      </c>
      <c r="C33" s="3">
        <f t="shared" si="0"/>
        <v>27</v>
      </c>
      <c r="D33" s="3">
        <f t="shared" si="4"/>
        <v>780</v>
      </c>
      <c r="E33" s="2"/>
      <c r="F33" s="5">
        <f t="shared" si="5"/>
        <v>0</v>
      </c>
      <c r="G33" s="3"/>
      <c r="H33" s="3">
        <f t="shared" si="2"/>
        <v>0</v>
      </c>
      <c r="I33" s="3"/>
    </row>
    <row r="34" spans="1:9">
      <c r="A34" s="2"/>
      <c r="B34" s="54">
        <f t="shared" si="3"/>
        <v>2.9999999999999997E-4</v>
      </c>
      <c r="C34" s="3">
        <f t="shared" si="0"/>
        <v>28</v>
      </c>
      <c r="D34" s="3">
        <f t="shared" si="4"/>
        <v>810</v>
      </c>
      <c r="E34" s="2"/>
      <c r="F34" s="5">
        <f t="shared" si="5"/>
        <v>0</v>
      </c>
      <c r="G34" s="3"/>
      <c r="H34" s="3">
        <f t="shared" si="2"/>
        <v>0</v>
      </c>
      <c r="I34" s="3"/>
    </row>
    <row r="35" spans="1:9">
      <c r="A35" s="2"/>
      <c r="B35" s="54">
        <f t="shared" si="3"/>
        <v>2.9999999999999997E-4</v>
      </c>
      <c r="C35" s="3">
        <f t="shared" si="0"/>
        <v>29</v>
      </c>
      <c r="D35" s="3">
        <f t="shared" si="4"/>
        <v>840</v>
      </c>
      <c r="E35" s="2"/>
      <c r="F35" s="5">
        <f t="shared" si="5"/>
        <v>0</v>
      </c>
      <c r="G35" s="3"/>
      <c r="H35" s="3">
        <f t="shared" si="2"/>
        <v>0</v>
      </c>
      <c r="I35" s="3"/>
    </row>
    <row r="36" spans="1:9">
      <c r="A36" s="2"/>
      <c r="B36" s="54">
        <f t="shared" si="3"/>
        <v>2.9999999999999997E-4</v>
      </c>
      <c r="C36" s="3">
        <f t="shared" si="0"/>
        <v>30</v>
      </c>
      <c r="D36" s="3">
        <f t="shared" si="4"/>
        <v>870</v>
      </c>
      <c r="E36" s="2"/>
      <c r="F36" s="5">
        <f t="shared" si="5"/>
        <v>0</v>
      </c>
      <c r="G36" s="3"/>
      <c r="H36" s="3">
        <f t="shared" si="2"/>
        <v>0</v>
      </c>
      <c r="I36" s="3"/>
    </row>
    <row r="37" spans="1:9">
      <c r="A37" s="2"/>
      <c r="B37" s="54">
        <f t="shared" si="3"/>
        <v>2.9999999999999997E-4</v>
      </c>
      <c r="C37" s="3">
        <f t="shared" si="0"/>
        <v>31</v>
      </c>
      <c r="D37" s="3">
        <f t="shared" si="4"/>
        <v>900</v>
      </c>
      <c r="E37" s="2"/>
      <c r="F37" s="5">
        <f t="shared" si="5"/>
        <v>0</v>
      </c>
      <c r="G37" s="3"/>
      <c r="H37" s="3">
        <f t="shared" si="2"/>
        <v>0</v>
      </c>
      <c r="I37" s="3"/>
    </row>
    <row r="38" spans="1:9">
      <c r="A38" s="2"/>
      <c r="B38" s="54">
        <f t="shared" si="3"/>
        <v>2.9999999999999997E-4</v>
      </c>
      <c r="C38" s="3">
        <f t="shared" si="0"/>
        <v>32</v>
      </c>
      <c r="D38" s="3">
        <f t="shared" si="4"/>
        <v>930</v>
      </c>
      <c r="E38" s="2"/>
      <c r="F38" s="5">
        <f t="shared" si="5"/>
        <v>0</v>
      </c>
      <c r="G38" s="3"/>
      <c r="H38" s="3">
        <f t="shared" si="2"/>
        <v>0</v>
      </c>
      <c r="I38" s="3"/>
    </row>
    <row r="39" spans="1:9">
      <c r="A39" s="2"/>
      <c r="B39" s="54">
        <f t="shared" si="3"/>
        <v>2.9999999999999997E-4</v>
      </c>
      <c r="C39" s="3">
        <f t="shared" si="0"/>
        <v>33</v>
      </c>
      <c r="D39" s="3">
        <f t="shared" si="4"/>
        <v>960</v>
      </c>
      <c r="E39" s="2"/>
      <c r="F39" s="5">
        <f t="shared" si="5"/>
        <v>0</v>
      </c>
      <c r="G39" s="3"/>
      <c r="H39" s="3">
        <f t="shared" si="2"/>
        <v>0</v>
      </c>
      <c r="I39" s="3"/>
    </row>
    <row r="40" spans="1:9">
      <c r="A40" s="2"/>
      <c r="B40" s="54">
        <f t="shared" si="3"/>
        <v>2.9999999999999997E-4</v>
      </c>
      <c r="C40" s="3">
        <f t="shared" si="0"/>
        <v>34</v>
      </c>
      <c r="D40" s="3">
        <f t="shared" si="4"/>
        <v>990</v>
      </c>
      <c r="E40" s="2"/>
      <c r="F40" s="5">
        <f t="shared" si="5"/>
        <v>0</v>
      </c>
      <c r="G40" s="3"/>
      <c r="H40" s="3">
        <f t="shared" si="2"/>
        <v>0</v>
      </c>
      <c r="I40" s="3"/>
    </row>
    <row r="41" spans="1:9">
      <c r="A41" s="2"/>
      <c r="B41" s="54">
        <f t="shared" si="3"/>
        <v>2.9999999999999997E-4</v>
      </c>
      <c r="C41" s="3">
        <f t="shared" si="0"/>
        <v>35</v>
      </c>
      <c r="D41" s="3">
        <f t="shared" si="4"/>
        <v>1020</v>
      </c>
      <c r="E41" s="2"/>
      <c r="F41" s="5">
        <f t="shared" si="5"/>
        <v>0</v>
      </c>
      <c r="G41" s="3"/>
      <c r="H41" s="3">
        <f t="shared" si="2"/>
        <v>0</v>
      </c>
      <c r="I41" s="3"/>
    </row>
    <row r="42" spans="1:9" ht="13.8" thickBot="1">
      <c r="A42" s="2"/>
      <c r="B42" s="54">
        <f t="shared" si="3"/>
        <v>2.9999999999999997E-4</v>
      </c>
      <c r="C42" s="3">
        <f t="shared" si="0"/>
        <v>36</v>
      </c>
      <c r="D42" s="3">
        <f t="shared" si="4"/>
        <v>1050</v>
      </c>
      <c r="E42" s="2"/>
      <c r="F42" s="5">
        <f t="shared" si="5"/>
        <v>0</v>
      </c>
      <c r="G42" s="3"/>
      <c r="H42" s="3">
        <f t="shared" si="2"/>
        <v>0</v>
      </c>
      <c r="I42" s="3"/>
    </row>
    <row r="43" spans="1:9" ht="13.8" thickBot="1">
      <c r="C43" s="3"/>
      <c r="D43" s="3"/>
      <c r="G43" s="7" t="s">
        <v>18</v>
      </c>
      <c r="H43" s="34">
        <f>SUM(H8:H42)</f>
        <v>0</v>
      </c>
      <c r="I43" s="18"/>
    </row>
    <row r="44" spans="1:9" ht="13.8" thickBot="1">
      <c r="A44" s="2"/>
      <c r="C44" s="3"/>
      <c r="D44" s="3"/>
      <c r="E44" s="2"/>
      <c r="F44" s="3"/>
      <c r="G44" s="3"/>
      <c r="H44" s="3"/>
      <c r="I44" s="3"/>
    </row>
    <row r="45" spans="1:9" ht="13.8" thickBot="1">
      <c r="A45" s="2"/>
      <c r="C45" s="25"/>
      <c r="D45" s="25"/>
      <c r="E45" s="25"/>
      <c r="F45" s="3"/>
      <c r="G45" s="68" t="s">
        <v>19</v>
      </c>
      <c r="H45" s="74">
        <f>+H43/36+F42</f>
        <v>0</v>
      </c>
      <c r="I45" s="3"/>
    </row>
    <row r="46" spans="1:9">
      <c r="A46" s="2"/>
      <c r="C46" s="25"/>
      <c r="D46" s="25"/>
      <c r="E46" s="43"/>
      <c r="F46" s="3"/>
      <c r="G46" s="3"/>
      <c r="H46" s="3"/>
      <c r="I46" s="3"/>
    </row>
    <row r="47" spans="1:9">
      <c r="A47" s="2"/>
      <c r="C47" s="25"/>
      <c r="D47" s="41"/>
      <c r="E47" s="41"/>
      <c r="F47" s="3"/>
      <c r="G47" s="3"/>
      <c r="H47" s="7"/>
      <c r="I47" s="3"/>
    </row>
    <row r="48" spans="1:9">
      <c r="A48" s="2"/>
      <c r="C48" s="25"/>
      <c r="D48" s="25"/>
      <c r="E48" s="43"/>
      <c r="F48" s="3"/>
      <c r="G48" s="3"/>
      <c r="H48" s="7"/>
      <c r="I48" s="3"/>
    </row>
    <row r="49" spans="1:9">
      <c r="A49" s="2"/>
      <c r="C49" s="39"/>
      <c r="D49" s="44"/>
      <c r="E49" s="43"/>
      <c r="F49" s="3"/>
      <c r="G49" s="3"/>
      <c r="H49" s="7"/>
      <c r="I49" s="3"/>
    </row>
    <row r="50" spans="1:9">
      <c r="A50" s="2"/>
      <c r="C50" s="3"/>
      <c r="D50" s="3"/>
      <c r="E50" s="2"/>
      <c r="F50" s="3"/>
      <c r="G50" s="3"/>
      <c r="H50" s="3"/>
      <c r="I50" s="3"/>
    </row>
  </sheetData>
  <sheetProtection password="C64E" sheet="1" objects="1" scenarios="1"/>
  <customSheetViews>
    <customSheetView guid="{75EF1144-1D44-48A2-B69C-158D9F1D1ABA}" showRuler="0">
      <selection activeCell="C28" sqref="C28"/>
      <pageMargins left="0.75" right="0.75" top="1" bottom="1" header="0" footer="0"/>
      <pageSetup orientation="portrait" horizontalDpi="4294967293" verticalDpi="4294967293" r:id="rId1"/>
      <headerFooter alignWithMargins="0"/>
    </customSheetView>
  </customSheetViews>
  <phoneticPr fontId="0" type="noConversion"/>
  <pageMargins left="0.75" right="0.75" top="1" bottom="1" header="0" footer="0"/>
  <pageSetup orientation="portrait" horizontalDpi="4294967293" verticalDpi="4294967293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H107"/>
  <sheetViews>
    <sheetView workbookViewId="0">
      <selection activeCell="E2" sqref="E2"/>
    </sheetView>
  </sheetViews>
  <sheetFormatPr baseColWidth="10" defaultRowHeight="13.2"/>
  <cols>
    <col min="5" max="5" width="14.5546875" bestFit="1" customWidth="1"/>
  </cols>
  <sheetData>
    <row r="1" spans="2:8" ht="13.8" thickBot="1">
      <c r="B1" s="2"/>
      <c r="C1" s="3"/>
      <c r="D1" s="3"/>
      <c r="E1" s="2"/>
      <c r="F1" s="3"/>
      <c r="G1" s="3"/>
      <c r="H1" s="3"/>
    </row>
    <row r="2" spans="2:8" ht="13.8" thickBot="1">
      <c r="B2" s="2"/>
      <c r="C2" s="3"/>
      <c r="D2" s="3" t="s">
        <v>0</v>
      </c>
      <c r="E2" s="28">
        <f>IF(+'Estimación Convenio'!G14&gt;20000,'Estimación Convenio'!G14,0)</f>
        <v>0</v>
      </c>
      <c r="F2" s="3" t="s">
        <v>2</v>
      </c>
      <c r="G2" s="4">
        <f>+E2/E3</f>
        <v>0</v>
      </c>
      <c r="H2" s="5"/>
    </row>
    <row r="3" spans="2:8" ht="13.8" thickBot="1">
      <c r="B3" s="2"/>
      <c r="C3" s="3"/>
      <c r="D3" s="3" t="s">
        <v>1</v>
      </c>
      <c r="E3" s="1">
        <v>24</v>
      </c>
      <c r="F3" s="3"/>
      <c r="G3" s="3"/>
      <c r="H3" s="3"/>
    </row>
    <row r="4" spans="2:8">
      <c r="B4" s="2"/>
      <c r="C4" s="3"/>
      <c r="D4" s="3"/>
      <c r="E4" s="2"/>
      <c r="F4" s="3"/>
      <c r="G4" s="3"/>
      <c r="H4" s="3"/>
    </row>
    <row r="5" spans="2:8">
      <c r="B5" s="32"/>
      <c r="C5" s="3"/>
      <c r="D5" s="3"/>
      <c r="E5" s="2"/>
      <c r="F5" s="3"/>
      <c r="G5" s="3"/>
      <c r="H5" s="3"/>
    </row>
    <row r="6" spans="2:8" ht="13.8" thickBot="1">
      <c r="B6" s="30"/>
      <c r="C6" s="3" t="s">
        <v>1</v>
      </c>
      <c r="D6" s="3"/>
      <c r="E6" s="2"/>
      <c r="F6" s="3"/>
      <c r="G6" s="3"/>
      <c r="H6" s="3" t="s">
        <v>10</v>
      </c>
    </row>
    <row r="7" spans="2:8" ht="13.8" thickBot="1">
      <c r="B7" s="54">
        <f>+Recargo!C8</f>
        <v>2.9999999999999997E-4</v>
      </c>
      <c r="C7" s="3">
        <v>1</v>
      </c>
      <c r="D7" s="3"/>
      <c r="E7" s="2"/>
      <c r="F7" s="24">
        <f>+G2</f>
        <v>0</v>
      </c>
      <c r="G7" s="3"/>
      <c r="H7" s="3"/>
    </row>
    <row r="8" spans="2:8">
      <c r="B8" s="54">
        <f>+B7</f>
        <v>2.9999999999999997E-4</v>
      </c>
      <c r="C8" s="3">
        <f>1+C7</f>
        <v>2</v>
      </c>
      <c r="D8" s="3">
        <v>30</v>
      </c>
      <c r="E8" s="2"/>
      <c r="F8" s="5">
        <f>+F7</f>
        <v>0</v>
      </c>
      <c r="G8" s="3"/>
      <c r="H8" s="3">
        <f>+F8*D8*B8</f>
        <v>0</v>
      </c>
    </row>
    <row r="9" spans="2:8">
      <c r="B9" s="54">
        <f t="shared" ref="B9:B30" si="0">+B8</f>
        <v>2.9999999999999997E-4</v>
      </c>
      <c r="C9" s="3">
        <f t="shared" ref="C9:C30" si="1">1+C8</f>
        <v>3</v>
      </c>
      <c r="D9" s="3">
        <f>+D8+30</f>
        <v>60</v>
      </c>
      <c r="E9" s="2"/>
      <c r="F9" s="5">
        <f t="shared" ref="F9:F30" si="2">+F8</f>
        <v>0</v>
      </c>
      <c r="G9" s="3"/>
      <c r="H9" s="3">
        <f t="shared" ref="H9:H30" si="3">+F9*D9*B9</f>
        <v>0</v>
      </c>
    </row>
    <row r="10" spans="2:8">
      <c r="B10" s="54">
        <f t="shared" si="0"/>
        <v>2.9999999999999997E-4</v>
      </c>
      <c r="C10" s="3">
        <f t="shared" si="1"/>
        <v>4</v>
      </c>
      <c r="D10" s="3">
        <f t="shared" ref="D10:D30" si="4">+D9+30</f>
        <v>90</v>
      </c>
      <c r="E10" s="2"/>
      <c r="F10" s="5">
        <f t="shared" si="2"/>
        <v>0</v>
      </c>
      <c r="G10" s="3"/>
      <c r="H10" s="3">
        <f t="shared" si="3"/>
        <v>0</v>
      </c>
    </row>
    <row r="11" spans="2:8">
      <c r="B11" s="54">
        <f t="shared" si="0"/>
        <v>2.9999999999999997E-4</v>
      </c>
      <c r="C11" s="3">
        <f t="shared" si="1"/>
        <v>5</v>
      </c>
      <c r="D11" s="3">
        <f t="shared" si="4"/>
        <v>120</v>
      </c>
      <c r="E11" s="2"/>
      <c r="F11" s="5">
        <f t="shared" si="2"/>
        <v>0</v>
      </c>
      <c r="G11" s="3"/>
      <c r="H11" s="3">
        <f t="shared" si="3"/>
        <v>0</v>
      </c>
    </row>
    <row r="12" spans="2:8">
      <c r="B12" s="54">
        <f t="shared" si="0"/>
        <v>2.9999999999999997E-4</v>
      </c>
      <c r="C12" s="3">
        <f t="shared" si="1"/>
        <v>6</v>
      </c>
      <c r="D12" s="3">
        <f t="shared" si="4"/>
        <v>150</v>
      </c>
      <c r="E12" s="2"/>
      <c r="F12" s="5">
        <f t="shared" si="2"/>
        <v>0</v>
      </c>
      <c r="G12" s="3"/>
      <c r="H12" s="3">
        <f t="shared" si="3"/>
        <v>0</v>
      </c>
    </row>
    <row r="13" spans="2:8">
      <c r="B13" s="54">
        <f t="shared" si="0"/>
        <v>2.9999999999999997E-4</v>
      </c>
      <c r="C13" s="3">
        <f t="shared" si="1"/>
        <v>7</v>
      </c>
      <c r="D13" s="3">
        <f t="shared" si="4"/>
        <v>180</v>
      </c>
      <c r="E13" s="2"/>
      <c r="F13" s="5">
        <f t="shared" si="2"/>
        <v>0</v>
      </c>
      <c r="G13" s="3"/>
      <c r="H13" s="3">
        <f t="shared" si="3"/>
        <v>0</v>
      </c>
    </row>
    <row r="14" spans="2:8">
      <c r="B14" s="54">
        <f t="shared" si="0"/>
        <v>2.9999999999999997E-4</v>
      </c>
      <c r="C14" s="3">
        <f t="shared" si="1"/>
        <v>8</v>
      </c>
      <c r="D14" s="3">
        <f t="shared" si="4"/>
        <v>210</v>
      </c>
      <c r="E14" s="2"/>
      <c r="F14" s="5">
        <f t="shared" si="2"/>
        <v>0</v>
      </c>
      <c r="G14" s="3"/>
      <c r="H14" s="3">
        <f t="shared" si="3"/>
        <v>0</v>
      </c>
    </row>
    <row r="15" spans="2:8">
      <c r="B15" s="54">
        <f t="shared" si="0"/>
        <v>2.9999999999999997E-4</v>
      </c>
      <c r="C15" s="3">
        <f t="shared" si="1"/>
        <v>9</v>
      </c>
      <c r="D15" s="3">
        <f t="shared" si="4"/>
        <v>240</v>
      </c>
      <c r="E15" s="2"/>
      <c r="F15" s="5">
        <f t="shared" si="2"/>
        <v>0</v>
      </c>
      <c r="G15" s="3"/>
      <c r="H15" s="3">
        <f t="shared" si="3"/>
        <v>0</v>
      </c>
    </row>
    <row r="16" spans="2:8">
      <c r="B16" s="54">
        <f t="shared" si="0"/>
        <v>2.9999999999999997E-4</v>
      </c>
      <c r="C16" s="3">
        <f t="shared" si="1"/>
        <v>10</v>
      </c>
      <c r="D16" s="3">
        <f t="shared" si="4"/>
        <v>270</v>
      </c>
      <c r="E16" s="2"/>
      <c r="F16" s="5">
        <f t="shared" si="2"/>
        <v>0</v>
      </c>
      <c r="G16" s="3"/>
      <c r="H16" s="3">
        <f t="shared" si="3"/>
        <v>0</v>
      </c>
    </row>
    <row r="17" spans="2:8">
      <c r="B17" s="54">
        <f t="shared" si="0"/>
        <v>2.9999999999999997E-4</v>
      </c>
      <c r="C17" s="3">
        <f t="shared" si="1"/>
        <v>11</v>
      </c>
      <c r="D17" s="3">
        <f t="shared" si="4"/>
        <v>300</v>
      </c>
      <c r="E17" s="2"/>
      <c r="F17" s="5">
        <f t="shared" si="2"/>
        <v>0</v>
      </c>
      <c r="G17" s="3"/>
      <c r="H17" s="3">
        <f t="shared" si="3"/>
        <v>0</v>
      </c>
    </row>
    <row r="18" spans="2:8">
      <c r="B18" s="54">
        <f t="shared" si="0"/>
        <v>2.9999999999999997E-4</v>
      </c>
      <c r="C18" s="3">
        <f t="shared" si="1"/>
        <v>12</v>
      </c>
      <c r="D18" s="3">
        <f t="shared" si="4"/>
        <v>330</v>
      </c>
      <c r="E18" s="2"/>
      <c r="F18" s="5">
        <f t="shared" si="2"/>
        <v>0</v>
      </c>
      <c r="G18" s="3"/>
      <c r="H18" s="3">
        <f t="shared" si="3"/>
        <v>0</v>
      </c>
    </row>
    <row r="19" spans="2:8">
      <c r="B19" s="54">
        <f t="shared" si="0"/>
        <v>2.9999999999999997E-4</v>
      </c>
      <c r="C19" s="3">
        <f t="shared" si="1"/>
        <v>13</v>
      </c>
      <c r="D19" s="3">
        <f t="shared" si="4"/>
        <v>360</v>
      </c>
      <c r="E19" s="2"/>
      <c r="F19" s="5">
        <f t="shared" si="2"/>
        <v>0</v>
      </c>
      <c r="G19" s="3"/>
      <c r="H19" s="3">
        <f t="shared" si="3"/>
        <v>0</v>
      </c>
    </row>
    <row r="20" spans="2:8">
      <c r="B20" s="54">
        <f t="shared" si="0"/>
        <v>2.9999999999999997E-4</v>
      </c>
      <c r="C20" s="3">
        <f t="shared" si="1"/>
        <v>14</v>
      </c>
      <c r="D20" s="3">
        <f t="shared" si="4"/>
        <v>390</v>
      </c>
      <c r="E20" s="2"/>
      <c r="F20" s="5">
        <f t="shared" si="2"/>
        <v>0</v>
      </c>
      <c r="G20" s="3"/>
      <c r="H20" s="3">
        <f t="shared" si="3"/>
        <v>0</v>
      </c>
    </row>
    <row r="21" spans="2:8">
      <c r="B21" s="54">
        <f t="shared" si="0"/>
        <v>2.9999999999999997E-4</v>
      </c>
      <c r="C21" s="3">
        <f t="shared" si="1"/>
        <v>15</v>
      </c>
      <c r="D21" s="3">
        <f t="shared" si="4"/>
        <v>420</v>
      </c>
      <c r="E21" s="2"/>
      <c r="F21" s="5">
        <f t="shared" si="2"/>
        <v>0</v>
      </c>
      <c r="G21" s="3"/>
      <c r="H21" s="3">
        <f t="shared" si="3"/>
        <v>0</v>
      </c>
    </row>
    <row r="22" spans="2:8">
      <c r="B22" s="54">
        <f t="shared" si="0"/>
        <v>2.9999999999999997E-4</v>
      </c>
      <c r="C22" s="3">
        <f t="shared" si="1"/>
        <v>16</v>
      </c>
      <c r="D22" s="3">
        <f t="shared" si="4"/>
        <v>450</v>
      </c>
      <c r="E22" s="2"/>
      <c r="F22" s="5">
        <f t="shared" si="2"/>
        <v>0</v>
      </c>
      <c r="G22" s="3"/>
      <c r="H22" s="3">
        <f t="shared" si="3"/>
        <v>0</v>
      </c>
    </row>
    <row r="23" spans="2:8">
      <c r="B23" s="54">
        <f t="shared" si="0"/>
        <v>2.9999999999999997E-4</v>
      </c>
      <c r="C23" s="3">
        <f t="shared" si="1"/>
        <v>17</v>
      </c>
      <c r="D23" s="3">
        <f t="shared" si="4"/>
        <v>480</v>
      </c>
      <c r="E23" s="2"/>
      <c r="F23" s="5">
        <f t="shared" si="2"/>
        <v>0</v>
      </c>
      <c r="G23" s="3"/>
      <c r="H23" s="3">
        <f t="shared" si="3"/>
        <v>0</v>
      </c>
    </row>
    <row r="24" spans="2:8">
      <c r="B24" s="54">
        <f t="shared" si="0"/>
        <v>2.9999999999999997E-4</v>
      </c>
      <c r="C24" s="3">
        <f t="shared" si="1"/>
        <v>18</v>
      </c>
      <c r="D24" s="3">
        <f t="shared" si="4"/>
        <v>510</v>
      </c>
      <c r="E24" s="2"/>
      <c r="F24" s="5">
        <f t="shared" si="2"/>
        <v>0</v>
      </c>
      <c r="G24" s="3"/>
      <c r="H24" s="3">
        <f t="shared" si="3"/>
        <v>0</v>
      </c>
    </row>
    <row r="25" spans="2:8">
      <c r="B25" s="54">
        <f t="shared" si="0"/>
        <v>2.9999999999999997E-4</v>
      </c>
      <c r="C25" s="3">
        <f t="shared" si="1"/>
        <v>19</v>
      </c>
      <c r="D25" s="3">
        <f t="shared" si="4"/>
        <v>540</v>
      </c>
      <c r="E25" s="2"/>
      <c r="F25" s="5">
        <f t="shared" si="2"/>
        <v>0</v>
      </c>
      <c r="G25" s="3"/>
      <c r="H25" s="3">
        <f t="shared" si="3"/>
        <v>0</v>
      </c>
    </row>
    <row r="26" spans="2:8">
      <c r="B26" s="54">
        <f t="shared" si="0"/>
        <v>2.9999999999999997E-4</v>
      </c>
      <c r="C26" s="3">
        <f t="shared" si="1"/>
        <v>20</v>
      </c>
      <c r="D26" s="3">
        <f t="shared" si="4"/>
        <v>570</v>
      </c>
      <c r="E26" s="2"/>
      <c r="F26" s="5">
        <f t="shared" si="2"/>
        <v>0</v>
      </c>
      <c r="G26" s="3"/>
      <c r="H26" s="3">
        <f t="shared" si="3"/>
        <v>0</v>
      </c>
    </row>
    <row r="27" spans="2:8">
      <c r="B27" s="54">
        <f t="shared" si="0"/>
        <v>2.9999999999999997E-4</v>
      </c>
      <c r="C27" s="3">
        <f t="shared" si="1"/>
        <v>21</v>
      </c>
      <c r="D27" s="3">
        <f t="shared" si="4"/>
        <v>600</v>
      </c>
      <c r="E27" s="2"/>
      <c r="F27" s="5">
        <f t="shared" si="2"/>
        <v>0</v>
      </c>
      <c r="G27" s="3"/>
      <c r="H27" s="3">
        <f t="shared" si="3"/>
        <v>0</v>
      </c>
    </row>
    <row r="28" spans="2:8">
      <c r="B28" s="54">
        <f t="shared" si="0"/>
        <v>2.9999999999999997E-4</v>
      </c>
      <c r="C28" s="3">
        <f t="shared" si="1"/>
        <v>22</v>
      </c>
      <c r="D28" s="3">
        <f t="shared" si="4"/>
        <v>630</v>
      </c>
      <c r="E28" s="2"/>
      <c r="F28" s="5">
        <f t="shared" si="2"/>
        <v>0</v>
      </c>
      <c r="G28" s="3"/>
      <c r="H28" s="3">
        <f t="shared" si="3"/>
        <v>0</v>
      </c>
    </row>
    <row r="29" spans="2:8">
      <c r="B29" s="54">
        <f t="shared" si="0"/>
        <v>2.9999999999999997E-4</v>
      </c>
      <c r="C29" s="3">
        <f t="shared" si="1"/>
        <v>23</v>
      </c>
      <c r="D29" s="3">
        <f t="shared" si="4"/>
        <v>660</v>
      </c>
      <c r="E29" s="2"/>
      <c r="F29" s="5">
        <f t="shared" si="2"/>
        <v>0</v>
      </c>
      <c r="G29" s="3"/>
      <c r="H29" s="3">
        <f t="shared" si="3"/>
        <v>0</v>
      </c>
    </row>
    <row r="30" spans="2:8">
      <c r="B30" s="54">
        <f t="shared" si="0"/>
        <v>2.9999999999999997E-4</v>
      </c>
      <c r="C30" s="3">
        <f t="shared" si="1"/>
        <v>24</v>
      </c>
      <c r="D30" s="3">
        <f t="shared" si="4"/>
        <v>690</v>
      </c>
      <c r="E30" s="2"/>
      <c r="F30" s="5">
        <f t="shared" si="2"/>
        <v>0</v>
      </c>
      <c r="G30" s="3"/>
      <c r="H30" s="3">
        <f t="shared" si="3"/>
        <v>0</v>
      </c>
    </row>
    <row r="31" spans="2:8">
      <c r="B31" s="63"/>
      <c r="C31" s="3"/>
      <c r="D31" s="3"/>
      <c r="E31" s="2"/>
      <c r="F31" s="51" t="s">
        <v>21</v>
      </c>
      <c r="G31" s="7"/>
      <c r="H31" s="7">
        <f>SUM(H8:H30)</f>
        <v>0</v>
      </c>
    </row>
    <row r="32" spans="2:8">
      <c r="B32" s="54"/>
      <c r="C32" s="3"/>
      <c r="D32" s="3"/>
      <c r="E32" s="2"/>
      <c r="F32" s="3"/>
      <c r="G32" s="3"/>
      <c r="H32" s="3"/>
    </row>
    <row r="33" spans="2:8">
      <c r="B33" s="54"/>
      <c r="C33" s="3"/>
      <c r="D33" s="3"/>
      <c r="E33" s="2"/>
      <c r="F33" s="3" t="s">
        <v>22</v>
      </c>
      <c r="G33" s="3"/>
      <c r="H33" s="7">
        <f>+H31/24</f>
        <v>0</v>
      </c>
    </row>
    <row r="34" spans="2:8">
      <c r="B34" s="63"/>
    </row>
    <row r="35" spans="2:8">
      <c r="B35" s="63"/>
      <c r="F35" s="66" t="s">
        <v>23</v>
      </c>
      <c r="G35" s="66"/>
      <c r="H35" s="73">
        <f>+H33+F30</f>
        <v>0</v>
      </c>
    </row>
    <row r="36" spans="2:8">
      <c r="B36" s="63"/>
      <c r="F36" s="67"/>
      <c r="G36" s="67"/>
      <c r="H36" s="67"/>
    </row>
    <row r="37" spans="2:8">
      <c r="B37" s="63"/>
    </row>
    <row r="38" spans="2:8">
      <c r="B38" s="63"/>
    </row>
    <row r="39" spans="2:8">
      <c r="B39" s="63"/>
    </row>
    <row r="40" spans="2:8">
      <c r="B40" s="63"/>
    </row>
    <row r="41" spans="2:8">
      <c r="B41" s="63"/>
    </row>
    <row r="42" spans="2:8">
      <c r="B42" s="63"/>
    </row>
    <row r="43" spans="2:8">
      <c r="B43" s="63"/>
    </row>
    <row r="44" spans="2:8">
      <c r="B44" s="63"/>
    </row>
    <row r="45" spans="2:8">
      <c r="B45" s="63"/>
    </row>
    <row r="46" spans="2:8">
      <c r="B46" s="63"/>
    </row>
    <row r="47" spans="2:8">
      <c r="B47" s="63"/>
    </row>
    <row r="48" spans="2:8">
      <c r="B48" s="63"/>
    </row>
    <row r="49" spans="2:2">
      <c r="B49" s="63"/>
    </row>
    <row r="50" spans="2:2">
      <c r="B50" s="63"/>
    </row>
    <row r="51" spans="2:2">
      <c r="B51" s="63"/>
    </row>
    <row r="52" spans="2:2">
      <c r="B52" s="63"/>
    </row>
    <row r="53" spans="2:2">
      <c r="B53" s="63"/>
    </row>
    <row r="54" spans="2:2">
      <c r="B54" s="63"/>
    </row>
    <row r="55" spans="2:2">
      <c r="B55" s="63"/>
    </row>
    <row r="56" spans="2:2">
      <c r="B56" s="63"/>
    </row>
    <row r="57" spans="2:2">
      <c r="B57" s="63"/>
    </row>
    <row r="58" spans="2:2">
      <c r="B58" s="63"/>
    </row>
    <row r="59" spans="2:2">
      <c r="B59" s="63"/>
    </row>
    <row r="60" spans="2:2">
      <c r="B60" s="63"/>
    </row>
    <row r="61" spans="2:2">
      <c r="B61" s="63"/>
    </row>
    <row r="62" spans="2:2">
      <c r="B62" s="63"/>
    </row>
    <row r="63" spans="2:2">
      <c r="B63" s="63"/>
    </row>
    <row r="64" spans="2:2">
      <c r="B64" s="63"/>
    </row>
    <row r="65" spans="2:2">
      <c r="B65" s="63"/>
    </row>
    <row r="66" spans="2:2">
      <c r="B66" s="63"/>
    </row>
    <row r="67" spans="2:2">
      <c r="B67" s="63"/>
    </row>
    <row r="68" spans="2:2">
      <c r="B68" s="63"/>
    </row>
    <row r="69" spans="2:2">
      <c r="B69" s="63"/>
    </row>
    <row r="70" spans="2:2">
      <c r="B70" s="63"/>
    </row>
    <row r="71" spans="2:2">
      <c r="B71" s="63"/>
    </row>
    <row r="72" spans="2:2">
      <c r="B72" s="63"/>
    </row>
    <row r="73" spans="2:2">
      <c r="B73" s="63"/>
    </row>
    <row r="74" spans="2:2">
      <c r="B74" s="63"/>
    </row>
    <row r="75" spans="2:2">
      <c r="B75" s="63"/>
    </row>
    <row r="76" spans="2:2">
      <c r="B76" s="63"/>
    </row>
    <row r="77" spans="2:2">
      <c r="B77" s="63"/>
    </row>
    <row r="78" spans="2:2">
      <c r="B78" s="63"/>
    </row>
    <row r="79" spans="2:2">
      <c r="B79" s="63"/>
    </row>
    <row r="80" spans="2:2">
      <c r="B80" s="63"/>
    </row>
    <row r="81" spans="2:2">
      <c r="B81" s="63"/>
    </row>
    <row r="82" spans="2:2">
      <c r="B82" s="63"/>
    </row>
    <row r="83" spans="2:2">
      <c r="B83" s="63"/>
    </row>
    <row r="84" spans="2:2">
      <c r="B84" s="63"/>
    </row>
    <row r="85" spans="2:2">
      <c r="B85" s="63"/>
    </row>
    <row r="86" spans="2:2">
      <c r="B86" s="63"/>
    </row>
    <row r="87" spans="2:2">
      <c r="B87" s="63"/>
    </row>
    <row r="88" spans="2:2">
      <c r="B88" s="63"/>
    </row>
    <row r="89" spans="2:2">
      <c r="B89" s="63"/>
    </row>
    <row r="90" spans="2:2">
      <c r="B90" s="63"/>
    </row>
    <row r="91" spans="2:2">
      <c r="B91" s="63"/>
    </row>
    <row r="92" spans="2:2">
      <c r="B92" s="63"/>
    </row>
    <row r="93" spans="2:2">
      <c r="B93" s="63"/>
    </row>
    <row r="94" spans="2:2">
      <c r="B94" s="63"/>
    </row>
    <row r="95" spans="2:2">
      <c r="B95" s="63"/>
    </row>
    <row r="96" spans="2:2">
      <c r="B96" s="63"/>
    </row>
    <row r="97" spans="2:2">
      <c r="B97" s="63"/>
    </row>
    <row r="98" spans="2:2">
      <c r="B98" s="63"/>
    </row>
    <row r="99" spans="2:2">
      <c r="B99" s="63"/>
    </row>
    <row r="100" spans="2:2">
      <c r="B100" s="63"/>
    </row>
    <row r="101" spans="2:2">
      <c r="B101" s="63"/>
    </row>
    <row r="102" spans="2:2">
      <c r="B102" s="63"/>
    </row>
    <row r="103" spans="2:2">
      <c r="B103" s="63"/>
    </row>
    <row r="104" spans="2:2">
      <c r="B104" s="63"/>
    </row>
    <row r="105" spans="2:2">
      <c r="B105" s="63"/>
    </row>
    <row r="106" spans="2:2">
      <c r="B106" s="63"/>
    </row>
    <row r="107" spans="2:2">
      <c r="B107" s="63"/>
    </row>
  </sheetData>
  <sheetProtection password="C64E" sheet="1" objects="1" scenarios="1"/>
  <customSheetViews>
    <customSheetView guid="{75EF1144-1D44-48A2-B69C-158D9F1D1ABA}" showRuler="0">
      <selection activeCell="C24" sqref="C24"/>
      <pageMargins left="0.75" right="0.75" top="1" bottom="1" header="0" footer="0"/>
      <pageSetup orientation="landscape" horizontalDpi="4294967294" r:id="rId1"/>
      <headerFooter alignWithMargins="0"/>
    </customSheetView>
  </customSheetViews>
  <phoneticPr fontId="0" type="noConversion"/>
  <pageMargins left="0.75" right="0.75" top="1" bottom="1" header="0" footer="0"/>
  <pageSetup orientation="landscape" horizontalDpi="4294967294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K43"/>
  <sheetViews>
    <sheetView workbookViewId="0">
      <selection activeCell="E3" sqref="E3"/>
    </sheetView>
  </sheetViews>
  <sheetFormatPr baseColWidth="10" defaultColWidth="11.5546875" defaultRowHeight="13.2"/>
  <cols>
    <col min="1" max="2" width="11.5546875" style="2" customWidth="1"/>
    <col min="3" max="4" width="11.5546875" style="3" customWidth="1"/>
    <col min="5" max="5" width="14.5546875" style="2" bestFit="1" customWidth="1"/>
    <col min="6" max="6" width="14.5546875" style="3" customWidth="1"/>
    <col min="7" max="8" width="11.5546875" style="3" customWidth="1"/>
    <col min="9" max="9" width="12.5546875" style="3" bestFit="1" customWidth="1"/>
    <col min="10" max="10" width="11.5546875" style="3" customWidth="1"/>
    <col min="11" max="11" width="13.5546875" style="2" bestFit="1" customWidth="1"/>
    <col min="12" max="16384" width="11.5546875" style="3"/>
  </cols>
  <sheetData>
    <row r="2" spans="1:11" ht="13.8" thickBot="1"/>
    <row r="3" spans="1:11" ht="13.8" thickBot="1">
      <c r="D3" s="3" t="s">
        <v>0</v>
      </c>
      <c r="E3" s="48">
        <f>IF('Estimación Convenio'!G14&gt;10000,+'Estimación Convenio'!G14,0)</f>
        <v>0</v>
      </c>
      <c r="F3" s="3" t="s">
        <v>2</v>
      </c>
      <c r="H3" s="4">
        <f>+E3/E4</f>
        <v>0</v>
      </c>
      <c r="I3" s="5"/>
    </row>
    <row r="4" spans="1:11" ht="13.8" thickBot="1">
      <c r="A4" s="2" t="s">
        <v>9</v>
      </c>
      <c r="B4" s="18">
        <v>1.08</v>
      </c>
      <c r="D4" s="3" t="s">
        <v>1</v>
      </c>
      <c r="E4" s="1">
        <v>18</v>
      </c>
    </row>
    <row r="5" spans="1:11">
      <c r="B5" s="18">
        <f>+B4/100</f>
        <v>1.0800000000000001E-2</v>
      </c>
    </row>
    <row r="6" spans="1:11">
      <c r="B6" s="21">
        <f>+B5/30</f>
        <v>3.6000000000000002E-4</v>
      </c>
    </row>
    <row r="7" spans="1:11" ht="13.8" thickBot="1">
      <c r="B7" s="18"/>
      <c r="C7" s="3" t="s">
        <v>1</v>
      </c>
      <c r="G7" s="3" t="s">
        <v>10</v>
      </c>
    </row>
    <row r="8" spans="1:11" ht="13.8" thickBot="1">
      <c r="C8" s="3">
        <v>1</v>
      </c>
      <c r="F8" s="24">
        <f>+H3</f>
        <v>0</v>
      </c>
      <c r="G8" s="5"/>
    </row>
    <row r="9" spans="1:11" ht="13.8" thickBot="1">
      <c r="A9" s="26"/>
      <c r="B9" s="61">
        <f>+Recargo!C8</f>
        <v>2.9999999999999997E-4</v>
      </c>
      <c r="C9" s="3">
        <f>1+C8</f>
        <v>2</v>
      </c>
      <c r="D9" s="3">
        <v>30</v>
      </c>
      <c r="F9" s="5">
        <f>+F8</f>
        <v>0</v>
      </c>
      <c r="G9" s="5">
        <f>+F9*B9*D9</f>
        <v>0</v>
      </c>
      <c r="H9" s="20"/>
      <c r="I9" s="20"/>
      <c r="K9" s="35"/>
    </row>
    <row r="10" spans="1:11" ht="13.8" thickBot="1">
      <c r="B10" s="61">
        <f>+B9</f>
        <v>2.9999999999999997E-4</v>
      </c>
      <c r="C10" s="3">
        <f t="shared" ref="C10:C25" si="0">1+C9</f>
        <v>3</v>
      </c>
      <c r="D10" s="3">
        <f>+D9+30</f>
        <v>60</v>
      </c>
      <c r="F10" s="5">
        <f t="shared" ref="F10:F25" si="1">+F9</f>
        <v>0</v>
      </c>
      <c r="G10" s="5">
        <f t="shared" ref="G10:G25" si="2">+F10*B10*D10</f>
        <v>0</v>
      </c>
      <c r="H10" s="20"/>
      <c r="I10" s="20"/>
      <c r="K10" s="35"/>
    </row>
    <row r="11" spans="1:11" ht="13.8" thickBot="1">
      <c r="B11" s="61">
        <f t="shared" ref="B11:B25" si="3">+B10</f>
        <v>2.9999999999999997E-4</v>
      </c>
      <c r="C11" s="3">
        <f t="shared" si="0"/>
        <v>4</v>
      </c>
      <c r="D11" s="3">
        <f t="shared" ref="D11:D25" si="4">+D10+30</f>
        <v>90</v>
      </c>
      <c r="F11" s="5">
        <f t="shared" si="1"/>
        <v>0</v>
      </c>
      <c r="G11" s="5">
        <f t="shared" si="2"/>
        <v>0</v>
      </c>
      <c r="H11" s="20"/>
      <c r="I11" s="20"/>
      <c r="K11" s="35"/>
    </row>
    <row r="12" spans="1:11" ht="13.8" thickBot="1">
      <c r="B12" s="61">
        <f t="shared" si="3"/>
        <v>2.9999999999999997E-4</v>
      </c>
      <c r="C12" s="3">
        <f t="shared" si="0"/>
        <v>5</v>
      </c>
      <c r="D12" s="3">
        <f t="shared" si="4"/>
        <v>120</v>
      </c>
      <c r="F12" s="5">
        <f t="shared" si="1"/>
        <v>0</v>
      </c>
      <c r="G12" s="5">
        <f t="shared" si="2"/>
        <v>0</v>
      </c>
      <c r="H12" s="20"/>
      <c r="I12" s="20"/>
      <c r="K12" s="35"/>
    </row>
    <row r="13" spans="1:11" ht="13.8" thickBot="1">
      <c r="B13" s="61">
        <f t="shared" si="3"/>
        <v>2.9999999999999997E-4</v>
      </c>
      <c r="C13" s="3">
        <f t="shared" si="0"/>
        <v>6</v>
      </c>
      <c r="D13" s="3">
        <f t="shared" si="4"/>
        <v>150</v>
      </c>
      <c r="F13" s="5">
        <f t="shared" si="1"/>
        <v>0</v>
      </c>
      <c r="G13" s="5">
        <f t="shared" si="2"/>
        <v>0</v>
      </c>
      <c r="H13" s="20"/>
      <c r="I13" s="20"/>
      <c r="K13" s="35"/>
    </row>
    <row r="14" spans="1:11" ht="13.8" thickBot="1">
      <c r="B14" s="61">
        <f t="shared" si="3"/>
        <v>2.9999999999999997E-4</v>
      </c>
      <c r="C14" s="3">
        <f t="shared" si="0"/>
        <v>7</v>
      </c>
      <c r="D14" s="3">
        <f t="shared" si="4"/>
        <v>180</v>
      </c>
      <c r="F14" s="5">
        <f t="shared" si="1"/>
        <v>0</v>
      </c>
      <c r="G14" s="5">
        <f t="shared" si="2"/>
        <v>0</v>
      </c>
      <c r="H14" s="20"/>
      <c r="I14" s="20"/>
      <c r="K14" s="35"/>
    </row>
    <row r="15" spans="1:11" ht="13.8" thickBot="1">
      <c r="B15" s="61">
        <f t="shared" si="3"/>
        <v>2.9999999999999997E-4</v>
      </c>
      <c r="C15" s="3">
        <f t="shared" si="0"/>
        <v>8</v>
      </c>
      <c r="D15" s="3">
        <f t="shared" si="4"/>
        <v>210</v>
      </c>
      <c r="F15" s="5">
        <f t="shared" si="1"/>
        <v>0</v>
      </c>
      <c r="G15" s="5">
        <f t="shared" si="2"/>
        <v>0</v>
      </c>
      <c r="H15" s="20"/>
      <c r="I15" s="20"/>
      <c r="K15" s="35"/>
    </row>
    <row r="16" spans="1:11" ht="13.8" thickBot="1">
      <c r="B16" s="61">
        <f t="shared" si="3"/>
        <v>2.9999999999999997E-4</v>
      </c>
      <c r="C16" s="3">
        <f t="shared" si="0"/>
        <v>9</v>
      </c>
      <c r="D16" s="3">
        <f t="shared" si="4"/>
        <v>240</v>
      </c>
      <c r="F16" s="5">
        <f t="shared" si="1"/>
        <v>0</v>
      </c>
      <c r="G16" s="5">
        <f t="shared" si="2"/>
        <v>0</v>
      </c>
      <c r="H16" s="20"/>
      <c r="I16" s="20"/>
      <c r="K16" s="35"/>
    </row>
    <row r="17" spans="2:11" ht="13.8" thickBot="1">
      <c r="B17" s="61">
        <f t="shared" si="3"/>
        <v>2.9999999999999997E-4</v>
      </c>
      <c r="C17" s="3">
        <f t="shared" si="0"/>
        <v>10</v>
      </c>
      <c r="D17" s="3">
        <f t="shared" si="4"/>
        <v>270</v>
      </c>
      <c r="F17" s="5">
        <f t="shared" si="1"/>
        <v>0</v>
      </c>
      <c r="G17" s="5">
        <f t="shared" si="2"/>
        <v>0</v>
      </c>
      <c r="H17" s="20"/>
      <c r="I17" s="20"/>
      <c r="K17" s="35"/>
    </row>
    <row r="18" spans="2:11" ht="13.8" thickBot="1">
      <c r="B18" s="61">
        <f t="shared" si="3"/>
        <v>2.9999999999999997E-4</v>
      </c>
      <c r="C18" s="3">
        <f t="shared" si="0"/>
        <v>11</v>
      </c>
      <c r="D18" s="3">
        <f t="shared" si="4"/>
        <v>300</v>
      </c>
      <c r="F18" s="5">
        <f t="shared" si="1"/>
        <v>0</v>
      </c>
      <c r="G18" s="5">
        <f t="shared" si="2"/>
        <v>0</v>
      </c>
      <c r="H18" s="20"/>
      <c r="I18" s="20"/>
      <c r="K18" s="35"/>
    </row>
    <row r="19" spans="2:11" ht="13.8" thickBot="1">
      <c r="B19" s="61">
        <f t="shared" si="3"/>
        <v>2.9999999999999997E-4</v>
      </c>
      <c r="C19" s="3">
        <f t="shared" si="0"/>
        <v>12</v>
      </c>
      <c r="D19" s="3">
        <f t="shared" si="4"/>
        <v>330</v>
      </c>
      <c r="F19" s="5">
        <f t="shared" si="1"/>
        <v>0</v>
      </c>
      <c r="G19" s="5">
        <f t="shared" si="2"/>
        <v>0</v>
      </c>
      <c r="H19" s="20"/>
      <c r="I19" s="20"/>
      <c r="K19" s="35"/>
    </row>
    <row r="20" spans="2:11" ht="13.8" thickBot="1">
      <c r="B20" s="61">
        <f t="shared" si="3"/>
        <v>2.9999999999999997E-4</v>
      </c>
      <c r="C20" s="3">
        <f t="shared" si="0"/>
        <v>13</v>
      </c>
      <c r="D20" s="3">
        <f t="shared" si="4"/>
        <v>360</v>
      </c>
      <c r="F20" s="5">
        <f t="shared" si="1"/>
        <v>0</v>
      </c>
      <c r="G20" s="5">
        <f t="shared" si="2"/>
        <v>0</v>
      </c>
      <c r="H20" s="20"/>
      <c r="I20" s="20"/>
      <c r="K20" s="35"/>
    </row>
    <row r="21" spans="2:11" ht="13.8" thickBot="1">
      <c r="B21" s="61">
        <f t="shared" si="3"/>
        <v>2.9999999999999997E-4</v>
      </c>
      <c r="C21" s="3">
        <f t="shared" si="0"/>
        <v>14</v>
      </c>
      <c r="D21" s="3">
        <f t="shared" si="4"/>
        <v>390</v>
      </c>
      <c r="F21" s="5">
        <f t="shared" si="1"/>
        <v>0</v>
      </c>
      <c r="G21" s="5">
        <f t="shared" si="2"/>
        <v>0</v>
      </c>
      <c r="H21" s="20"/>
      <c r="I21" s="20"/>
      <c r="K21" s="35"/>
    </row>
    <row r="22" spans="2:11" ht="13.8" thickBot="1">
      <c r="B22" s="61">
        <f t="shared" si="3"/>
        <v>2.9999999999999997E-4</v>
      </c>
      <c r="C22" s="3">
        <f t="shared" si="0"/>
        <v>15</v>
      </c>
      <c r="D22" s="3">
        <f t="shared" si="4"/>
        <v>420</v>
      </c>
      <c r="F22" s="5">
        <f t="shared" si="1"/>
        <v>0</v>
      </c>
      <c r="G22" s="5">
        <f t="shared" si="2"/>
        <v>0</v>
      </c>
      <c r="H22" s="20"/>
      <c r="I22" s="20"/>
      <c r="K22" s="35"/>
    </row>
    <row r="23" spans="2:11" ht="13.8" thickBot="1">
      <c r="B23" s="61">
        <f t="shared" si="3"/>
        <v>2.9999999999999997E-4</v>
      </c>
      <c r="C23" s="3">
        <f t="shared" si="0"/>
        <v>16</v>
      </c>
      <c r="D23" s="3">
        <f t="shared" si="4"/>
        <v>450</v>
      </c>
      <c r="F23" s="5">
        <f t="shared" si="1"/>
        <v>0</v>
      </c>
      <c r="G23" s="5">
        <f t="shared" si="2"/>
        <v>0</v>
      </c>
      <c r="H23" s="20"/>
      <c r="I23" s="20"/>
      <c r="K23" s="35"/>
    </row>
    <row r="24" spans="2:11" ht="13.8" thickBot="1">
      <c r="B24" s="61">
        <f t="shared" si="3"/>
        <v>2.9999999999999997E-4</v>
      </c>
      <c r="C24" s="3">
        <f t="shared" si="0"/>
        <v>17</v>
      </c>
      <c r="D24" s="3">
        <f t="shared" si="4"/>
        <v>480</v>
      </c>
      <c r="F24" s="5">
        <f t="shared" si="1"/>
        <v>0</v>
      </c>
      <c r="G24" s="5">
        <f t="shared" si="2"/>
        <v>0</v>
      </c>
      <c r="H24" s="20"/>
      <c r="I24" s="20"/>
      <c r="K24" s="35"/>
    </row>
    <row r="25" spans="2:11" ht="13.8" thickBot="1">
      <c r="B25" s="61">
        <f t="shared" si="3"/>
        <v>2.9999999999999997E-4</v>
      </c>
      <c r="C25" s="3">
        <f t="shared" si="0"/>
        <v>18</v>
      </c>
      <c r="D25" s="3">
        <f t="shared" si="4"/>
        <v>510</v>
      </c>
      <c r="F25" s="5">
        <f t="shared" si="1"/>
        <v>0</v>
      </c>
      <c r="G25" s="5">
        <f t="shared" si="2"/>
        <v>0</v>
      </c>
      <c r="H25" s="20"/>
      <c r="I25" s="20"/>
      <c r="K25" s="35"/>
    </row>
    <row r="26" spans="2:11">
      <c r="B26" s="54"/>
      <c r="F26" s="6" t="s">
        <v>5</v>
      </c>
      <c r="G26" s="46">
        <f>SUM(G9:G25)</f>
        <v>0</v>
      </c>
      <c r="H26" s="14"/>
      <c r="I26" s="14"/>
      <c r="K26" s="35"/>
    </row>
    <row r="27" spans="2:11">
      <c r="B27" s="54"/>
      <c r="K27" s="35"/>
    </row>
    <row r="28" spans="2:11">
      <c r="C28" s="25"/>
      <c r="D28" s="25"/>
      <c r="E28" s="3"/>
      <c r="F28" s="3" t="s">
        <v>16</v>
      </c>
      <c r="G28" s="47">
        <f>+G26/18</f>
        <v>0</v>
      </c>
      <c r="I28" s="20"/>
      <c r="K28" s="35"/>
    </row>
    <row r="29" spans="2:11">
      <c r="C29" s="25"/>
      <c r="D29" s="25"/>
      <c r="G29" s="30"/>
    </row>
    <row r="30" spans="2:11">
      <c r="C30" s="25"/>
      <c r="D30" s="41"/>
      <c r="E30" s="33"/>
      <c r="F30" s="55" t="s">
        <v>2</v>
      </c>
      <c r="G30" s="62">
        <f>+G28+F25</f>
        <v>0</v>
      </c>
    </row>
    <row r="31" spans="2:11">
      <c r="C31" s="25"/>
      <c r="D31" s="25"/>
      <c r="G31" s="30"/>
    </row>
    <row r="32" spans="2:11">
      <c r="C32" s="39"/>
      <c r="D32" s="45"/>
      <c r="G32" s="30"/>
    </row>
    <row r="33" spans="3:10">
      <c r="C33" s="25"/>
      <c r="D33" s="25"/>
      <c r="G33" s="30"/>
      <c r="J33" s="30"/>
    </row>
    <row r="34" spans="3:10">
      <c r="C34" s="32"/>
      <c r="D34" s="32"/>
      <c r="G34" s="30"/>
    </row>
    <row r="35" spans="3:10">
      <c r="C35" s="30"/>
      <c r="G35" s="30"/>
    </row>
    <row r="36" spans="3:10">
      <c r="G36" s="30"/>
    </row>
    <row r="37" spans="3:10">
      <c r="D37" s="32"/>
      <c r="G37" s="30"/>
    </row>
    <row r="38" spans="3:10">
      <c r="G38" s="30"/>
    </row>
    <row r="43" spans="3:10">
      <c r="D43" s="21"/>
    </row>
  </sheetData>
  <sheetProtection password="C64E" sheet="1" objects="1" scenarios="1"/>
  <customSheetViews>
    <customSheetView guid="{75EF1144-1D44-48A2-B69C-158D9F1D1ABA}" showRuler="0">
      <selection activeCell="B29" sqref="B29"/>
      <pageMargins left="0.75" right="0.75" top="1" bottom="1" header="0" footer="0"/>
      <pageSetup orientation="portrait" horizontalDpi="4294967294" r:id="rId1"/>
      <headerFooter alignWithMargins="0"/>
    </customSheetView>
  </customSheetViews>
  <phoneticPr fontId="0" type="noConversion"/>
  <pageMargins left="0.75" right="0.75" top="1" bottom="1" header="0" footer="0"/>
  <pageSetup orientation="portrait" horizontalDpi="4294967294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K28"/>
  <sheetViews>
    <sheetView workbookViewId="0">
      <selection activeCell="L14" sqref="L14"/>
    </sheetView>
  </sheetViews>
  <sheetFormatPr baseColWidth="10" defaultRowHeight="13.2"/>
  <cols>
    <col min="2" max="2" width="11.5546875" bestFit="1" customWidth="1"/>
    <col min="5" max="5" width="16.6640625" bestFit="1" customWidth="1"/>
    <col min="8" max="8" width="15.6640625" customWidth="1"/>
    <col min="11" max="11" width="13.5546875" bestFit="1" customWidth="1"/>
  </cols>
  <sheetData>
    <row r="1" spans="1:10" ht="13.8" thickBot="1">
      <c r="A1" s="2"/>
      <c r="B1" s="2"/>
      <c r="C1" s="3"/>
      <c r="D1" s="3"/>
      <c r="E1" s="2"/>
      <c r="F1" s="3"/>
      <c r="G1" s="3"/>
      <c r="H1" s="3"/>
      <c r="I1" s="3"/>
    </row>
    <row r="2" spans="1:10" ht="13.8" thickBot="1">
      <c r="A2" s="2"/>
      <c r="B2" s="2"/>
      <c r="C2" s="3"/>
      <c r="D2" s="3" t="s">
        <v>0</v>
      </c>
      <c r="E2" s="28">
        <f>IF('Estimación Convenio'!G14&gt;5000,'Estimación Convenio'!G14,0)</f>
        <v>0</v>
      </c>
      <c r="F2" s="3" t="s">
        <v>2</v>
      </c>
      <c r="G2" s="3"/>
      <c r="H2" s="4">
        <f>+E2/E3</f>
        <v>0</v>
      </c>
      <c r="I2" s="5"/>
    </row>
    <row r="3" spans="1:10" ht="13.8" thickBot="1">
      <c r="A3" s="2"/>
      <c r="B3" s="36"/>
      <c r="C3" s="3"/>
      <c r="D3" s="3" t="s">
        <v>1</v>
      </c>
      <c r="E3" s="1">
        <v>14</v>
      </c>
      <c r="F3" s="3"/>
      <c r="G3" s="3"/>
      <c r="H3" s="3"/>
      <c r="I3" s="3"/>
    </row>
    <row r="4" spans="1:10">
      <c r="A4" s="2"/>
      <c r="B4" s="18"/>
      <c r="C4" s="3"/>
      <c r="D4" s="3"/>
      <c r="E4" s="2"/>
      <c r="F4" s="3"/>
      <c r="G4" s="3"/>
      <c r="H4" s="3"/>
      <c r="I4" s="3"/>
    </row>
    <row r="5" spans="1:10">
      <c r="A5" s="2"/>
      <c r="B5" s="36"/>
      <c r="C5" s="3"/>
      <c r="D5" s="3"/>
      <c r="E5" s="2"/>
      <c r="F5" s="3"/>
      <c r="G5" s="3"/>
      <c r="H5" s="3"/>
      <c r="I5" s="3"/>
    </row>
    <row r="6" spans="1:10" ht="13.8" thickBot="1">
      <c r="A6" s="2"/>
      <c r="B6" s="18"/>
      <c r="C6" s="3" t="s">
        <v>1</v>
      </c>
      <c r="D6" s="3"/>
      <c r="E6" s="2"/>
      <c r="F6" s="3"/>
      <c r="G6" s="3" t="s">
        <v>10</v>
      </c>
      <c r="H6" s="3"/>
      <c r="I6" s="3"/>
    </row>
    <row r="7" spans="1:10" ht="13.8" thickBot="1">
      <c r="A7" s="2"/>
      <c r="B7" s="2"/>
      <c r="C7" s="3">
        <v>1</v>
      </c>
      <c r="D7" s="3"/>
      <c r="E7" s="2"/>
      <c r="F7" s="24">
        <f>+H2</f>
        <v>0</v>
      </c>
      <c r="G7" s="5"/>
      <c r="H7" s="3"/>
      <c r="I7" s="3"/>
    </row>
    <row r="8" spans="1:10">
      <c r="A8" s="26"/>
      <c r="B8" s="64">
        <f>+Recargo!C8</f>
        <v>2.9999999999999997E-4</v>
      </c>
      <c r="C8" s="3">
        <f>1+C7</f>
        <v>2</v>
      </c>
      <c r="D8" s="3">
        <v>30</v>
      </c>
      <c r="E8" s="2">
        <f>POWER(A8,D8)</f>
        <v>0</v>
      </c>
      <c r="F8" s="5">
        <f>+F7</f>
        <v>0</v>
      </c>
      <c r="G8" s="5">
        <f>+F8*B8*D8</f>
        <v>0</v>
      </c>
      <c r="H8" s="20"/>
      <c r="I8" s="20"/>
      <c r="J8" s="20"/>
    </row>
    <row r="9" spans="1:10">
      <c r="A9" s="26"/>
      <c r="B9" s="64">
        <f>+B8</f>
        <v>2.9999999999999997E-4</v>
      </c>
      <c r="C9" s="3">
        <f t="shared" ref="C9:C20" si="0">1+C8</f>
        <v>3</v>
      </c>
      <c r="D9" s="3">
        <f>+D8+30</f>
        <v>60</v>
      </c>
      <c r="E9" s="2">
        <f t="shared" ref="E9:E20" si="1">POWER(A9,D9)</f>
        <v>0</v>
      </c>
      <c r="F9" s="5">
        <f t="shared" ref="F9:F20" si="2">+F8</f>
        <v>0</v>
      </c>
      <c r="G9" s="5">
        <f t="shared" ref="G9:G19" si="3">+F9*B9*D9</f>
        <v>0</v>
      </c>
      <c r="H9" s="20"/>
      <c r="I9" s="20"/>
      <c r="J9" s="20"/>
    </row>
    <row r="10" spans="1:10">
      <c r="A10" s="26"/>
      <c r="B10" s="64">
        <f t="shared" ref="B10:B20" si="4">+B9</f>
        <v>2.9999999999999997E-4</v>
      </c>
      <c r="C10" s="3">
        <f t="shared" si="0"/>
        <v>4</v>
      </c>
      <c r="D10" s="3">
        <f t="shared" ref="D10:D20" si="5">+D9+30</f>
        <v>90</v>
      </c>
      <c r="E10" s="2">
        <f t="shared" si="1"/>
        <v>0</v>
      </c>
      <c r="F10" s="5">
        <f t="shared" si="2"/>
        <v>0</v>
      </c>
      <c r="G10" s="5">
        <f t="shared" si="3"/>
        <v>0</v>
      </c>
      <c r="H10" s="20"/>
      <c r="I10" s="20"/>
      <c r="J10" s="20"/>
    </row>
    <row r="11" spans="1:10">
      <c r="A11" s="26"/>
      <c r="B11" s="64">
        <f t="shared" si="4"/>
        <v>2.9999999999999997E-4</v>
      </c>
      <c r="C11" s="3">
        <f t="shared" si="0"/>
        <v>5</v>
      </c>
      <c r="D11" s="3">
        <f t="shared" si="5"/>
        <v>120</v>
      </c>
      <c r="E11" s="2">
        <f t="shared" si="1"/>
        <v>0</v>
      </c>
      <c r="F11" s="5">
        <f t="shared" si="2"/>
        <v>0</v>
      </c>
      <c r="G11" s="5">
        <f t="shared" si="3"/>
        <v>0</v>
      </c>
      <c r="H11" s="20"/>
      <c r="I11" s="20"/>
      <c r="J11" s="20"/>
    </row>
    <row r="12" spans="1:10">
      <c r="A12" s="26"/>
      <c r="B12" s="64">
        <f t="shared" si="4"/>
        <v>2.9999999999999997E-4</v>
      </c>
      <c r="C12" s="3">
        <f t="shared" si="0"/>
        <v>6</v>
      </c>
      <c r="D12" s="3">
        <f t="shared" si="5"/>
        <v>150</v>
      </c>
      <c r="E12" s="2">
        <f t="shared" si="1"/>
        <v>0</v>
      </c>
      <c r="F12" s="5">
        <f t="shared" si="2"/>
        <v>0</v>
      </c>
      <c r="G12" s="5">
        <f t="shared" si="3"/>
        <v>0</v>
      </c>
      <c r="H12" s="20"/>
      <c r="I12" s="20"/>
      <c r="J12" s="20"/>
    </row>
    <row r="13" spans="1:10">
      <c r="A13" s="26"/>
      <c r="B13" s="64">
        <f t="shared" si="4"/>
        <v>2.9999999999999997E-4</v>
      </c>
      <c r="C13" s="3">
        <f t="shared" si="0"/>
        <v>7</v>
      </c>
      <c r="D13" s="3">
        <f t="shared" si="5"/>
        <v>180</v>
      </c>
      <c r="E13" s="2">
        <f t="shared" si="1"/>
        <v>0</v>
      </c>
      <c r="F13" s="5">
        <f t="shared" si="2"/>
        <v>0</v>
      </c>
      <c r="G13" s="5">
        <f t="shared" si="3"/>
        <v>0</v>
      </c>
      <c r="H13" s="20"/>
      <c r="I13" s="20"/>
      <c r="J13" s="20"/>
    </row>
    <row r="14" spans="1:10">
      <c r="A14" s="26"/>
      <c r="B14" s="64">
        <f t="shared" si="4"/>
        <v>2.9999999999999997E-4</v>
      </c>
      <c r="C14" s="3">
        <f t="shared" si="0"/>
        <v>8</v>
      </c>
      <c r="D14" s="3">
        <f t="shared" si="5"/>
        <v>210</v>
      </c>
      <c r="E14" s="2">
        <f t="shared" si="1"/>
        <v>0</v>
      </c>
      <c r="F14" s="5">
        <f t="shared" si="2"/>
        <v>0</v>
      </c>
      <c r="G14" s="5">
        <f t="shared" si="3"/>
        <v>0</v>
      </c>
      <c r="H14" s="20"/>
      <c r="I14" s="20"/>
      <c r="J14" s="20"/>
    </row>
    <row r="15" spans="1:10">
      <c r="A15" s="26"/>
      <c r="B15" s="64">
        <f t="shared" si="4"/>
        <v>2.9999999999999997E-4</v>
      </c>
      <c r="C15" s="3">
        <f t="shared" si="0"/>
        <v>9</v>
      </c>
      <c r="D15" s="3">
        <f t="shared" si="5"/>
        <v>240</v>
      </c>
      <c r="E15" s="2">
        <f t="shared" si="1"/>
        <v>0</v>
      </c>
      <c r="F15" s="5">
        <f t="shared" si="2"/>
        <v>0</v>
      </c>
      <c r="G15" s="5">
        <f t="shared" si="3"/>
        <v>0</v>
      </c>
      <c r="H15" s="20"/>
      <c r="I15" s="20"/>
      <c r="J15" s="20"/>
    </row>
    <row r="16" spans="1:10">
      <c r="A16" s="26"/>
      <c r="B16" s="64">
        <f t="shared" si="4"/>
        <v>2.9999999999999997E-4</v>
      </c>
      <c r="C16" s="3">
        <f t="shared" si="0"/>
        <v>10</v>
      </c>
      <c r="D16" s="3">
        <f t="shared" si="5"/>
        <v>270</v>
      </c>
      <c r="E16" s="2">
        <f t="shared" si="1"/>
        <v>0</v>
      </c>
      <c r="F16" s="5">
        <f t="shared" si="2"/>
        <v>0</v>
      </c>
      <c r="G16" s="5">
        <f t="shared" si="3"/>
        <v>0</v>
      </c>
      <c r="H16" s="20"/>
      <c r="I16" s="20"/>
      <c r="J16" s="20"/>
    </row>
    <row r="17" spans="1:11">
      <c r="A17" s="26"/>
      <c r="B17" s="64">
        <f t="shared" si="4"/>
        <v>2.9999999999999997E-4</v>
      </c>
      <c r="C17" s="3">
        <f t="shared" si="0"/>
        <v>11</v>
      </c>
      <c r="D17" s="3">
        <f t="shared" si="5"/>
        <v>300</v>
      </c>
      <c r="E17" s="2">
        <f t="shared" si="1"/>
        <v>0</v>
      </c>
      <c r="F17" s="5">
        <f t="shared" si="2"/>
        <v>0</v>
      </c>
      <c r="G17" s="5">
        <f t="shared" si="3"/>
        <v>0</v>
      </c>
      <c r="H17" s="20"/>
      <c r="I17" s="20"/>
      <c r="J17" s="20"/>
    </row>
    <row r="18" spans="1:11">
      <c r="A18" s="26"/>
      <c r="B18" s="64">
        <f t="shared" si="4"/>
        <v>2.9999999999999997E-4</v>
      </c>
      <c r="C18" s="3">
        <f t="shared" si="0"/>
        <v>12</v>
      </c>
      <c r="D18" s="3">
        <f t="shared" si="5"/>
        <v>330</v>
      </c>
      <c r="E18" s="2">
        <f t="shared" si="1"/>
        <v>0</v>
      </c>
      <c r="F18" s="5">
        <f t="shared" si="2"/>
        <v>0</v>
      </c>
      <c r="G18" s="5">
        <f t="shared" si="3"/>
        <v>0</v>
      </c>
      <c r="H18" s="20"/>
      <c r="I18" s="20"/>
      <c r="J18" s="20"/>
    </row>
    <row r="19" spans="1:11">
      <c r="A19" s="26"/>
      <c r="B19" s="64">
        <f t="shared" si="4"/>
        <v>2.9999999999999997E-4</v>
      </c>
      <c r="C19" s="3">
        <f t="shared" si="0"/>
        <v>13</v>
      </c>
      <c r="D19" s="3">
        <f t="shared" si="5"/>
        <v>360</v>
      </c>
      <c r="E19" s="2">
        <f t="shared" si="1"/>
        <v>0</v>
      </c>
      <c r="F19" s="5">
        <f t="shared" si="2"/>
        <v>0</v>
      </c>
      <c r="G19" s="5">
        <f t="shared" si="3"/>
        <v>0</v>
      </c>
      <c r="H19" s="20"/>
      <c r="I19" s="20"/>
      <c r="J19" s="20"/>
    </row>
    <row r="20" spans="1:11" ht="13.8" thickBot="1">
      <c r="A20" s="26"/>
      <c r="B20" s="64">
        <f t="shared" si="4"/>
        <v>2.9999999999999997E-4</v>
      </c>
      <c r="C20" s="3">
        <f t="shared" si="0"/>
        <v>14</v>
      </c>
      <c r="D20" s="3">
        <f t="shared" si="5"/>
        <v>390</v>
      </c>
      <c r="E20" s="2">
        <f t="shared" si="1"/>
        <v>0</v>
      </c>
      <c r="F20" s="5">
        <f t="shared" si="2"/>
        <v>0</v>
      </c>
      <c r="G20" s="5">
        <f>+F20*B20*D20</f>
        <v>0</v>
      </c>
      <c r="H20" s="20"/>
      <c r="I20" s="20"/>
      <c r="J20" s="20"/>
    </row>
    <row r="21" spans="1:11" ht="13.8" thickBot="1">
      <c r="B21" s="63"/>
      <c r="E21" s="2"/>
      <c r="G21" s="34">
        <f>SUM(G8:G20)</f>
        <v>0</v>
      </c>
      <c r="H21" t="s">
        <v>15</v>
      </c>
    </row>
    <row r="22" spans="1:11">
      <c r="B22" s="79"/>
      <c r="E22" s="3"/>
      <c r="G22" s="25"/>
      <c r="H22" s="35"/>
    </row>
    <row r="23" spans="1:11">
      <c r="B23" s="63"/>
      <c r="E23" s="33">
        <f>+G21/14</f>
        <v>0</v>
      </c>
      <c r="G23" s="3"/>
      <c r="I23" s="35"/>
    </row>
    <row r="24" spans="1:11" ht="13.8" thickBot="1"/>
    <row r="25" spans="1:11" ht="13.8" thickBot="1">
      <c r="E25" s="72">
        <f>+E23+F20</f>
        <v>0</v>
      </c>
      <c r="F25" s="65" t="s">
        <v>14</v>
      </c>
      <c r="G25" s="3"/>
      <c r="K25" s="2"/>
    </row>
    <row r="26" spans="1:11">
      <c r="G26" s="35"/>
      <c r="H26" s="3"/>
    </row>
    <row r="27" spans="1:11">
      <c r="G27" s="3"/>
      <c r="H27" s="3"/>
    </row>
    <row r="28" spans="1:11">
      <c r="G28" s="3"/>
    </row>
  </sheetData>
  <customSheetViews>
    <customSheetView guid="{75EF1144-1D44-48A2-B69C-158D9F1D1ABA}" showRuler="0">
      <selection activeCell="C30" sqref="C30"/>
      <pageMargins left="0.75" right="0.75" top="1" bottom="1" header="0" footer="0"/>
      <pageSetup orientation="portrait" horizontalDpi="4294967293" verticalDpi="4294967293" r:id="rId1"/>
      <headerFooter alignWithMargins="0"/>
    </customSheetView>
  </customSheetViews>
  <phoneticPr fontId="0" type="noConversion"/>
  <pageMargins left="0.75" right="0.75" top="1" bottom="1" header="0" footer="0"/>
  <pageSetup orientation="portrait" horizontalDpi="4294967293" verticalDpi="4294967293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O30"/>
  <sheetViews>
    <sheetView workbookViewId="0">
      <selection activeCell="E2" sqref="E2"/>
    </sheetView>
  </sheetViews>
  <sheetFormatPr baseColWidth="10" defaultRowHeight="13.2"/>
  <cols>
    <col min="2" max="2" width="14.5546875" style="2" bestFit="1" customWidth="1"/>
    <col min="4" max="4" width="22.88671875" bestFit="1" customWidth="1"/>
    <col min="5" max="5" width="15.5546875" bestFit="1" customWidth="1"/>
    <col min="8" max="8" width="14.109375" bestFit="1" customWidth="1"/>
    <col min="12" max="12" width="13.88671875" bestFit="1" customWidth="1"/>
    <col min="14" max="14" width="12.6640625" bestFit="1" customWidth="1"/>
  </cols>
  <sheetData>
    <row r="1" spans="1:15" ht="13.8" thickBot="1">
      <c r="A1" s="2"/>
      <c r="C1" s="3"/>
      <c r="D1" s="3"/>
      <c r="E1" s="2"/>
      <c r="F1" s="3"/>
      <c r="G1" s="3"/>
      <c r="H1" s="3"/>
      <c r="I1" s="3"/>
    </row>
    <row r="2" spans="1:15" ht="13.8" thickBot="1">
      <c r="A2" s="2"/>
      <c r="C2" s="3"/>
      <c r="D2" s="3" t="s">
        <v>0</v>
      </c>
      <c r="E2" s="28">
        <f>IF('Estimación Convenio'!G14&gt;3000,'Estimación Convenio'!G14,0)</f>
        <v>0</v>
      </c>
      <c r="F2" s="3" t="s">
        <v>2</v>
      </c>
      <c r="G2" s="4">
        <f>+E2/E3</f>
        <v>0</v>
      </c>
      <c r="H2" s="5"/>
      <c r="I2" s="3"/>
    </row>
    <row r="3" spans="1:15" ht="13.8" thickBot="1">
      <c r="A3" s="2"/>
      <c r="C3" s="3"/>
      <c r="D3" s="3" t="s">
        <v>1</v>
      </c>
      <c r="E3" s="1">
        <v>10</v>
      </c>
      <c r="F3" s="3"/>
      <c r="G3" s="3"/>
      <c r="H3" s="3"/>
      <c r="I3" s="3"/>
    </row>
    <row r="4" spans="1:15">
      <c r="A4" s="2"/>
      <c r="C4" s="3"/>
      <c r="D4" s="3"/>
      <c r="E4" s="2"/>
      <c r="F4" s="3"/>
      <c r="G4" s="3"/>
      <c r="H4" s="3"/>
      <c r="I4" s="3"/>
    </row>
    <row r="5" spans="1:15">
      <c r="A5" s="2"/>
      <c r="B5" s="32"/>
      <c r="C5" s="3"/>
      <c r="D5" s="3"/>
      <c r="E5" s="2"/>
      <c r="F5" s="3"/>
      <c r="G5" s="3"/>
      <c r="H5" s="3"/>
      <c r="I5" s="3"/>
    </row>
    <row r="6" spans="1:15" ht="13.8" thickBot="1">
      <c r="A6" s="2"/>
      <c r="C6" s="3" t="s">
        <v>1</v>
      </c>
      <c r="D6" s="3"/>
      <c r="E6" s="2"/>
      <c r="F6" s="3"/>
      <c r="G6" s="3"/>
      <c r="H6" s="3" t="s">
        <v>10</v>
      </c>
      <c r="I6" s="3"/>
    </row>
    <row r="7" spans="1:15" ht="13.8" thickBot="1">
      <c r="A7" s="2"/>
      <c r="C7" s="3"/>
      <c r="D7" s="3"/>
      <c r="E7" s="2"/>
      <c r="F7" s="24">
        <f>+G2</f>
        <v>0</v>
      </c>
      <c r="G7" s="3"/>
      <c r="H7" s="3"/>
      <c r="I7" s="3"/>
    </row>
    <row r="8" spans="1:15">
      <c r="A8" s="26"/>
      <c r="B8" s="2">
        <f>+Recargo!C8</f>
        <v>2.9999999999999997E-4</v>
      </c>
      <c r="C8" s="3">
        <f>1+C7</f>
        <v>1</v>
      </c>
      <c r="D8" s="3"/>
      <c r="E8" s="2"/>
      <c r="F8" s="5">
        <f>+F7</f>
        <v>0</v>
      </c>
      <c r="G8" s="32"/>
      <c r="H8" s="3"/>
      <c r="I8" s="21"/>
      <c r="K8" s="3"/>
    </row>
    <row r="9" spans="1:15">
      <c r="A9" s="26"/>
      <c r="B9" s="2">
        <f t="shared" ref="B9:B17" si="0">+B8</f>
        <v>2.9999999999999997E-4</v>
      </c>
      <c r="C9" s="3">
        <f t="shared" ref="C9:C17" si="1">1+C8</f>
        <v>2</v>
      </c>
      <c r="D9" s="3">
        <f>+D8+30</f>
        <v>30</v>
      </c>
      <c r="E9" s="2"/>
      <c r="F9" s="5">
        <f t="shared" ref="F9:F17" si="2">+F8</f>
        <v>0</v>
      </c>
      <c r="G9" s="3"/>
      <c r="H9" s="3">
        <f t="shared" ref="H9:H17" si="3">+B9*D9*F9</f>
        <v>0</v>
      </c>
      <c r="I9" s="3"/>
      <c r="K9" s="3"/>
    </row>
    <row r="10" spans="1:15">
      <c r="A10" s="26"/>
      <c r="B10" s="2">
        <f t="shared" si="0"/>
        <v>2.9999999999999997E-4</v>
      </c>
      <c r="C10" s="3">
        <f t="shared" si="1"/>
        <v>3</v>
      </c>
      <c r="D10" s="3">
        <f t="shared" ref="D10:D17" si="4">+D9+30</f>
        <v>60</v>
      </c>
      <c r="E10" s="2"/>
      <c r="F10" s="5">
        <f t="shared" si="2"/>
        <v>0</v>
      </c>
      <c r="G10" s="3"/>
      <c r="H10" s="3">
        <f t="shared" si="3"/>
        <v>0</v>
      </c>
      <c r="I10" s="3"/>
    </row>
    <row r="11" spans="1:15">
      <c r="A11" s="26"/>
      <c r="B11" s="2">
        <f t="shared" si="0"/>
        <v>2.9999999999999997E-4</v>
      </c>
      <c r="C11" s="3">
        <f t="shared" si="1"/>
        <v>4</v>
      </c>
      <c r="D11" s="3">
        <f t="shared" si="4"/>
        <v>90</v>
      </c>
      <c r="E11" s="2"/>
      <c r="F11" s="5">
        <f t="shared" si="2"/>
        <v>0</v>
      </c>
      <c r="G11" s="3"/>
      <c r="H11" s="3">
        <f t="shared" si="3"/>
        <v>0</v>
      </c>
      <c r="I11" s="3"/>
    </row>
    <row r="12" spans="1:15">
      <c r="A12" s="26"/>
      <c r="B12" s="2">
        <f t="shared" si="0"/>
        <v>2.9999999999999997E-4</v>
      </c>
      <c r="C12" s="3">
        <f t="shared" si="1"/>
        <v>5</v>
      </c>
      <c r="D12" s="3">
        <f t="shared" si="4"/>
        <v>120</v>
      </c>
      <c r="E12" s="2"/>
      <c r="F12" s="5">
        <f t="shared" si="2"/>
        <v>0</v>
      </c>
      <c r="G12" s="3"/>
      <c r="H12" s="3">
        <f t="shared" si="3"/>
        <v>0</v>
      </c>
      <c r="I12" s="3"/>
    </row>
    <row r="13" spans="1:15">
      <c r="A13" s="26"/>
      <c r="B13" s="2">
        <f t="shared" si="0"/>
        <v>2.9999999999999997E-4</v>
      </c>
      <c r="C13" s="3">
        <f t="shared" si="1"/>
        <v>6</v>
      </c>
      <c r="D13" s="3">
        <f t="shared" si="4"/>
        <v>150</v>
      </c>
      <c r="E13" s="2"/>
      <c r="F13" s="5">
        <f t="shared" si="2"/>
        <v>0</v>
      </c>
      <c r="G13" s="3"/>
      <c r="H13" s="3">
        <f t="shared" si="3"/>
        <v>0</v>
      </c>
      <c r="I13" s="3"/>
      <c r="L13" s="52" t="s">
        <v>30</v>
      </c>
      <c r="M13" s="52" t="s">
        <v>31</v>
      </c>
      <c r="N13" s="52" t="s">
        <v>32</v>
      </c>
      <c r="O13" s="52" t="s">
        <v>33</v>
      </c>
    </row>
    <row r="14" spans="1:15">
      <c r="A14" s="26"/>
      <c r="B14" s="2">
        <f t="shared" si="0"/>
        <v>2.9999999999999997E-4</v>
      </c>
      <c r="C14" s="3">
        <f t="shared" si="1"/>
        <v>7</v>
      </c>
      <c r="D14" s="3">
        <f t="shared" si="4"/>
        <v>180</v>
      </c>
      <c r="E14" s="2"/>
      <c r="F14" s="5">
        <f t="shared" si="2"/>
        <v>0</v>
      </c>
      <c r="G14" s="3"/>
      <c r="H14" s="3">
        <f t="shared" si="3"/>
        <v>0</v>
      </c>
      <c r="I14" s="3"/>
      <c r="L14" s="22"/>
      <c r="M14" s="22"/>
      <c r="N14" s="22"/>
      <c r="O14" s="22"/>
    </row>
    <row r="15" spans="1:15">
      <c r="A15" s="26"/>
      <c r="B15" s="2">
        <f t="shared" si="0"/>
        <v>2.9999999999999997E-4</v>
      </c>
      <c r="C15" s="3">
        <f t="shared" si="1"/>
        <v>8</v>
      </c>
      <c r="D15" s="3">
        <f t="shared" si="4"/>
        <v>210</v>
      </c>
      <c r="E15" s="2"/>
      <c r="F15" s="5">
        <f t="shared" si="2"/>
        <v>0</v>
      </c>
      <c r="G15" s="23"/>
      <c r="H15" s="3">
        <f t="shared" si="3"/>
        <v>0</v>
      </c>
      <c r="I15" s="3"/>
      <c r="L15" s="53" t="s">
        <v>27</v>
      </c>
      <c r="M15" s="22">
        <v>135719</v>
      </c>
      <c r="N15" s="22">
        <v>1</v>
      </c>
      <c r="O15" s="22"/>
    </row>
    <row r="16" spans="1:15">
      <c r="A16" s="26"/>
      <c r="B16" s="2">
        <f t="shared" si="0"/>
        <v>2.9999999999999997E-4</v>
      </c>
      <c r="C16" s="3">
        <f t="shared" si="1"/>
        <v>9</v>
      </c>
      <c r="D16" s="3">
        <f t="shared" si="4"/>
        <v>240</v>
      </c>
      <c r="E16" s="2"/>
      <c r="F16" s="5">
        <f t="shared" si="2"/>
        <v>0</v>
      </c>
      <c r="G16" s="3"/>
      <c r="H16" s="3">
        <f t="shared" si="3"/>
        <v>0</v>
      </c>
      <c r="I16" s="3"/>
      <c r="L16" s="53" t="s">
        <v>27</v>
      </c>
      <c r="M16" s="22">
        <v>22360</v>
      </c>
      <c r="N16" s="22">
        <v>402</v>
      </c>
      <c r="O16" s="22"/>
    </row>
    <row r="17" spans="1:15">
      <c r="A17" s="26"/>
      <c r="B17" s="2">
        <f t="shared" si="0"/>
        <v>2.9999999999999997E-4</v>
      </c>
      <c r="C17" s="3">
        <f t="shared" si="1"/>
        <v>10</v>
      </c>
      <c r="D17" s="3">
        <f t="shared" si="4"/>
        <v>270</v>
      </c>
      <c r="E17" s="2"/>
      <c r="F17" s="5">
        <f t="shared" si="2"/>
        <v>0</v>
      </c>
      <c r="G17" s="3"/>
      <c r="H17" s="3">
        <f t="shared" si="3"/>
        <v>0</v>
      </c>
      <c r="I17" s="3"/>
      <c r="L17" s="53" t="s">
        <v>27</v>
      </c>
      <c r="M17" s="22">
        <v>124505</v>
      </c>
      <c r="N17" s="22"/>
      <c r="O17" s="22"/>
    </row>
    <row r="18" spans="1:15">
      <c r="A18" s="26"/>
      <c r="C18" s="3"/>
      <c r="D18" s="3"/>
      <c r="E18" s="2"/>
      <c r="F18" s="5"/>
      <c r="G18" s="3"/>
      <c r="H18" s="3"/>
      <c r="I18" s="3"/>
      <c r="L18" s="53" t="s">
        <v>27</v>
      </c>
      <c r="M18" s="22">
        <v>21492</v>
      </c>
      <c r="N18" s="22">
        <v>1102</v>
      </c>
      <c r="O18" s="22"/>
    </row>
    <row r="19" spans="1:15">
      <c r="A19" s="2"/>
      <c r="B19" s="54"/>
      <c r="C19" s="3"/>
      <c r="D19" s="3"/>
      <c r="E19" s="2"/>
      <c r="F19" s="6" t="s">
        <v>26</v>
      </c>
      <c r="G19" s="7"/>
      <c r="H19" s="49">
        <f>SUM(H8:H18)</f>
        <v>0</v>
      </c>
      <c r="I19" s="3"/>
      <c r="L19" s="53" t="s">
        <v>27</v>
      </c>
      <c r="M19" s="22">
        <v>11043</v>
      </c>
      <c r="N19" s="22"/>
      <c r="O19" s="22"/>
    </row>
    <row r="20" spans="1:15">
      <c r="A20" s="2"/>
      <c r="C20" s="3"/>
      <c r="D20" s="3"/>
      <c r="E20" s="2"/>
      <c r="F20" s="3"/>
      <c r="G20" s="3"/>
      <c r="H20" s="3"/>
      <c r="I20" s="3"/>
      <c r="L20" s="53" t="s">
        <v>27</v>
      </c>
      <c r="M20" s="22">
        <v>410735</v>
      </c>
      <c r="N20" s="22">
        <v>501</v>
      </c>
      <c r="O20" s="22"/>
    </row>
    <row r="21" spans="1:15">
      <c r="A21" s="2"/>
      <c r="C21" s="25"/>
      <c r="D21" s="25"/>
      <c r="E21" s="25"/>
      <c r="F21" s="7" t="s">
        <v>24</v>
      </c>
      <c r="G21" s="3"/>
      <c r="H21" s="35">
        <f>+H19/E3</f>
        <v>0</v>
      </c>
      <c r="I21" s="3"/>
      <c r="L21" s="53" t="s">
        <v>27</v>
      </c>
      <c r="M21" s="22">
        <v>410735</v>
      </c>
      <c r="N21" s="22">
        <v>503</v>
      </c>
      <c r="O21" s="22"/>
    </row>
    <row r="22" spans="1:15">
      <c r="A22" s="2"/>
      <c r="C22" s="25"/>
      <c r="D22" s="25"/>
      <c r="E22" s="43"/>
      <c r="F22" s="3"/>
      <c r="G22" s="3"/>
      <c r="H22" s="3"/>
      <c r="I22" s="3"/>
      <c r="L22" s="53" t="s">
        <v>27</v>
      </c>
      <c r="M22" s="22">
        <v>415334</v>
      </c>
      <c r="N22" s="22">
        <v>402</v>
      </c>
      <c r="O22" s="22"/>
    </row>
    <row r="23" spans="1:15">
      <c r="A23" s="2"/>
      <c r="C23" s="25"/>
      <c r="D23" s="41"/>
      <c r="E23" s="41"/>
      <c r="F23" s="58" t="s">
        <v>25</v>
      </c>
      <c r="G23" s="59"/>
      <c r="H23" s="60">
        <f>+H21+G2</f>
        <v>0</v>
      </c>
      <c r="I23" s="3"/>
      <c r="J23" s="3"/>
      <c r="L23" s="53" t="s">
        <v>27</v>
      </c>
      <c r="M23" s="22">
        <v>88053</v>
      </c>
      <c r="N23" s="22">
        <v>208</v>
      </c>
      <c r="O23" s="22" t="s">
        <v>28</v>
      </c>
    </row>
    <row r="24" spans="1:15">
      <c r="A24" s="2"/>
      <c r="C24" s="39"/>
      <c r="D24" s="39"/>
      <c r="E24" s="43"/>
      <c r="F24" s="3"/>
      <c r="G24" s="3"/>
      <c r="H24" s="7" t="s">
        <v>34</v>
      </c>
      <c r="I24" s="3"/>
      <c r="J24" s="35"/>
      <c r="L24" s="53" t="s">
        <v>27</v>
      </c>
      <c r="M24" s="22">
        <v>404860</v>
      </c>
      <c r="N24" s="22"/>
      <c r="O24" s="22"/>
    </row>
    <row r="25" spans="1:15">
      <c r="A25" s="2"/>
      <c r="C25" s="39"/>
      <c r="D25" s="45"/>
      <c r="E25" s="43"/>
      <c r="F25" s="3"/>
      <c r="G25" s="3"/>
      <c r="H25" s="21"/>
      <c r="I25" s="3"/>
      <c r="L25" s="53" t="s">
        <v>27</v>
      </c>
      <c r="M25" s="22">
        <v>416978</v>
      </c>
      <c r="N25" s="22">
        <v>202</v>
      </c>
      <c r="O25" s="22" t="s">
        <v>29</v>
      </c>
    </row>
    <row r="26" spans="1:15">
      <c r="A26" s="2"/>
      <c r="C26" s="25"/>
      <c r="D26" s="25"/>
      <c r="E26" s="43"/>
      <c r="F26" s="3"/>
      <c r="G26" s="3"/>
      <c r="H26" s="31"/>
      <c r="I26" s="3"/>
    </row>
    <row r="27" spans="1:15">
      <c r="A27" s="2"/>
      <c r="C27" s="3"/>
      <c r="D27" s="3"/>
      <c r="E27" s="2"/>
      <c r="F27" s="3"/>
      <c r="G27" s="3"/>
      <c r="H27" s="21"/>
      <c r="I27" s="3"/>
    </row>
    <row r="28" spans="1:15">
      <c r="B28" s="38"/>
    </row>
    <row r="29" spans="1:15">
      <c r="B29" s="35"/>
    </row>
    <row r="30" spans="1:15">
      <c r="A30" s="2"/>
      <c r="C30" s="3"/>
      <c r="D30" s="3"/>
      <c r="E30" s="2"/>
      <c r="F30" s="3"/>
      <c r="G30" s="3"/>
      <c r="H30" s="3"/>
      <c r="I30" s="3"/>
    </row>
  </sheetData>
  <sheetProtection password="C64E" sheet="1" objects="1" scenarios="1"/>
  <customSheetViews>
    <customSheetView guid="{75EF1144-1D44-48A2-B69C-158D9F1D1ABA}" showRuler="0">
      <selection activeCell="C26" sqref="C26"/>
      <pageMargins left="0.75" right="0.75" top="1" bottom="1" header="0" footer="0"/>
      <pageSetup orientation="landscape" horizontalDpi="4294967294" r:id="rId1"/>
      <headerFooter alignWithMargins="0"/>
    </customSheetView>
  </customSheetViews>
  <phoneticPr fontId="0" type="noConversion"/>
  <pageMargins left="0.75" right="0.75" top="1" bottom="1" header="0" footer="0"/>
  <pageSetup orientation="landscape" horizontalDpi="4294967294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1:J26"/>
  <sheetViews>
    <sheetView workbookViewId="0">
      <selection activeCell="C19" sqref="C19"/>
    </sheetView>
  </sheetViews>
  <sheetFormatPr baseColWidth="10" defaultRowHeight="13.2"/>
  <cols>
    <col min="2" max="2" width="11.44140625" style="21"/>
    <col min="5" max="5" width="15.5546875" bestFit="1" customWidth="1"/>
    <col min="6" max="6" width="14.88671875" customWidth="1"/>
  </cols>
  <sheetData>
    <row r="1" spans="2:10" ht="13.8" thickBot="1">
      <c r="C1" s="3"/>
      <c r="D1" s="3" t="s">
        <v>0</v>
      </c>
      <c r="E1" s="56">
        <f>'Estimación Convenio'!G14</f>
        <v>0</v>
      </c>
      <c r="F1" s="3" t="s">
        <v>2</v>
      </c>
      <c r="G1" s="4">
        <f>+E1/E2</f>
        <v>0</v>
      </c>
      <c r="H1" s="5"/>
      <c r="I1" s="3"/>
    </row>
    <row r="2" spans="2:10" ht="13.8" thickBot="1">
      <c r="C2" s="3"/>
      <c r="D2" s="3" t="s">
        <v>1</v>
      </c>
      <c r="E2" s="1">
        <v>8</v>
      </c>
      <c r="F2" s="3"/>
      <c r="G2" s="3"/>
      <c r="H2" s="3"/>
      <c r="I2" s="3"/>
    </row>
    <row r="3" spans="2:10">
      <c r="B3" s="2"/>
      <c r="C3" s="3"/>
      <c r="D3" s="3"/>
      <c r="E3" s="2"/>
      <c r="F3" s="3"/>
      <c r="G3" s="3"/>
      <c r="H3" s="3"/>
      <c r="I3" s="3"/>
    </row>
    <row r="4" spans="2:10">
      <c r="B4" s="2"/>
      <c r="C4" s="3"/>
      <c r="D4" s="3"/>
      <c r="E4" s="2"/>
      <c r="F4" s="3"/>
      <c r="G4" s="27" t="s">
        <v>12</v>
      </c>
      <c r="H4" s="40"/>
      <c r="I4" s="3"/>
    </row>
    <row r="5" spans="2:10" ht="13.8" thickBot="1">
      <c r="B5" s="30"/>
      <c r="C5" s="19" t="s">
        <v>1</v>
      </c>
      <c r="D5" s="3"/>
      <c r="E5" s="2"/>
      <c r="F5" s="3"/>
      <c r="G5" s="27" t="s">
        <v>10</v>
      </c>
      <c r="H5" s="40"/>
      <c r="I5" s="3"/>
    </row>
    <row r="6" spans="2:10" ht="13.8" thickBot="1">
      <c r="B6" s="2"/>
      <c r="C6" s="3">
        <v>1</v>
      </c>
      <c r="D6" s="3"/>
      <c r="E6" s="2"/>
      <c r="F6" s="24">
        <f>+G1</f>
        <v>0</v>
      </c>
      <c r="G6" s="3"/>
      <c r="I6" s="3"/>
    </row>
    <row r="7" spans="2:10">
      <c r="B7" s="2">
        <f>+Recargo!C8</f>
        <v>2.9999999999999997E-4</v>
      </c>
      <c r="C7" s="3">
        <f>1+C6</f>
        <v>2</v>
      </c>
      <c r="D7" s="3">
        <v>30</v>
      </c>
      <c r="E7" s="2"/>
      <c r="F7" s="5">
        <f>+F6</f>
        <v>0</v>
      </c>
      <c r="G7" s="3">
        <f>+B7*D7*F7</f>
        <v>0</v>
      </c>
      <c r="H7" s="5">
        <f>POWER(A7,D7)</f>
        <v>0</v>
      </c>
      <c r="I7" s="3">
        <f>+H7*F7-F7</f>
        <v>0</v>
      </c>
      <c r="J7" s="3"/>
    </row>
    <row r="8" spans="2:10">
      <c r="B8" s="2">
        <f t="shared" ref="B8:B13" si="0">+B7</f>
        <v>2.9999999999999997E-4</v>
      </c>
      <c r="C8" s="3">
        <f t="shared" ref="C8:C13" si="1">1+C7</f>
        <v>3</v>
      </c>
      <c r="D8" s="3">
        <f t="shared" ref="D8:D13" si="2">+D7+30</f>
        <v>60</v>
      </c>
      <c r="E8" s="2"/>
      <c r="F8" s="5">
        <f t="shared" ref="F8:F13" si="3">+F7</f>
        <v>0</v>
      </c>
      <c r="G8" s="3">
        <f t="shared" ref="G8:G13" si="4">+B8*D8*F8</f>
        <v>0</v>
      </c>
      <c r="H8" s="5">
        <f t="shared" ref="H8:H13" si="5">POWER(A8,D8)</f>
        <v>0</v>
      </c>
      <c r="I8" s="3">
        <f t="shared" ref="I8:I13" si="6">+H8*F8-F8</f>
        <v>0</v>
      </c>
      <c r="J8" s="3"/>
    </row>
    <row r="9" spans="2:10">
      <c r="B9" s="2">
        <f t="shared" si="0"/>
        <v>2.9999999999999997E-4</v>
      </c>
      <c r="C9" s="3">
        <f t="shared" si="1"/>
        <v>4</v>
      </c>
      <c r="D9" s="3">
        <f t="shared" si="2"/>
        <v>90</v>
      </c>
      <c r="E9" s="2"/>
      <c r="F9" s="5">
        <f t="shared" si="3"/>
        <v>0</v>
      </c>
      <c r="G9" s="3">
        <f t="shared" si="4"/>
        <v>0</v>
      </c>
      <c r="H9" s="5">
        <f t="shared" si="5"/>
        <v>0</v>
      </c>
      <c r="I9" s="3">
        <f t="shared" si="6"/>
        <v>0</v>
      </c>
      <c r="J9" s="3"/>
    </row>
    <row r="10" spans="2:10">
      <c r="B10" s="2">
        <f t="shared" si="0"/>
        <v>2.9999999999999997E-4</v>
      </c>
      <c r="C10" s="3">
        <f t="shared" si="1"/>
        <v>5</v>
      </c>
      <c r="D10" s="3">
        <f t="shared" si="2"/>
        <v>120</v>
      </c>
      <c r="E10" s="2"/>
      <c r="F10" s="5">
        <f t="shared" si="3"/>
        <v>0</v>
      </c>
      <c r="G10" s="3">
        <f t="shared" si="4"/>
        <v>0</v>
      </c>
      <c r="H10" s="5">
        <f t="shared" si="5"/>
        <v>0</v>
      </c>
      <c r="I10" s="3">
        <f t="shared" si="6"/>
        <v>0</v>
      </c>
      <c r="J10" s="3"/>
    </row>
    <row r="11" spans="2:10">
      <c r="B11" s="2">
        <f t="shared" si="0"/>
        <v>2.9999999999999997E-4</v>
      </c>
      <c r="C11" s="3">
        <f t="shared" si="1"/>
        <v>6</v>
      </c>
      <c r="D11" s="3">
        <f t="shared" si="2"/>
        <v>150</v>
      </c>
      <c r="E11" s="2"/>
      <c r="F11" s="5">
        <f t="shared" si="3"/>
        <v>0</v>
      </c>
      <c r="G11" s="3">
        <f t="shared" si="4"/>
        <v>0</v>
      </c>
      <c r="H11" s="5">
        <f t="shared" si="5"/>
        <v>0</v>
      </c>
      <c r="I11" s="3">
        <f t="shared" si="6"/>
        <v>0</v>
      </c>
      <c r="J11" s="3"/>
    </row>
    <row r="12" spans="2:10">
      <c r="B12" s="2">
        <f t="shared" si="0"/>
        <v>2.9999999999999997E-4</v>
      </c>
      <c r="C12" s="3">
        <f t="shared" si="1"/>
        <v>7</v>
      </c>
      <c r="D12" s="3">
        <f t="shared" si="2"/>
        <v>180</v>
      </c>
      <c r="E12" s="2"/>
      <c r="F12" s="5">
        <f t="shared" si="3"/>
        <v>0</v>
      </c>
      <c r="G12" s="3">
        <f t="shared" si="4"/>
        <v>0</v>
      </c>
      <c r="H12" s="5">
        <f t="shared" si="5"/>
        <v>0</v>
      </c>
      <c r="I12" s="3">
        <f t="shared" si="6"/>
        <v>0</v>
      </c>
      <c r="J12" s="3"/>
    </row>
    <row r="13" spans="2:10" ht="13.8" thickBot="1">
      <c r="B13" s="2">
        <f t="shared" si="0"/>
        <v>2.9999999999999997E-4</v>
      </c>
      <c r="C13" s="3">
        <f t="shared" si="1"/>
        <v>8</v>
      </c>
      <c r="D13" s="3">
        <f t="shared" si="2"/>
        <v>210</v>
      </c>
      <c r="E13" s="2"/>
      <c r="F13" s="5">
        <f t="shared" si="3"/>
        <v>0</v>
      </c>
      <c r="G13" s="3">
        <f t="shared" si="4"/>
        <v>0</v>
      </c>
      <c r="H13" s="5">
        <f t="shared" si="5"/>
        <v>0</v>
      </c>
      <c r="I13" s="3">
        <f t="shared" si="6"/>
        <v>0</v>
      </c>
      <c r="J13" s="3"/>
    </row>
    <row r="14" spans="2:10" ht="13.8" thickBot="1">
      <c r="B14" s="2"/>
      <c r="C14" s="3"/>
      <c r="D14" s="3"/>
      <c r="E14" s="2"/>
      <c r="F14" s="6" t="s">
        <v>20</v>
      </c>
      <c r="G14" s="34">
        <f>SUM(G7:G13)</f>
        <v>0</v>
      </c>
      <c r="H14" s="5"/>
      <c r="I14" s="3">
        <f>SUM(I7:I13)</f>
        <v>0</v>
      </c>
    </row>
    <row r="15" spans="2:10">
      <c r="B15" s="2"/>
      <c r="C15" s="3"/>
      <c r="D15" s="3"/>
      <c r="E15" s="2"/>
      <c r="F15" s="3"/>
      <c r="G15" s="3"/>
      <c r="H15" s="3"/>
      <c r="I15" s="3"/>
    </row>
    <row r="16" spans="2:10">
      <c r="B16" s="2"/>
      <c r="C16" s="41"/>
      <c r="D16" s="25"/>
      <c r="E16" s="42"/>
      <c r="F16" s="3" t="s">
        <v>16</v>
      </c>
      <c r="G16" s="35">
        <f>+G14/8</f>
        <v>0</v>
      </c>
      <c r="H16" s="3"/>
      <c r="I16" s="3"/>
    </row>
    <row r="17" spans="2:9">
      <c r="B17" s="2"/>
      <c r="C17" s="25"/>
      <c r="D17" s="25"/>
      <c r="E17" s="43"/>
      <c r="F17" s="3"/>
      <c r="G17" s="3"/>
      <c r="H17" s="3"/>
      <c r="I17" s="3"/>
    </row>
    <row r="18" spans="2:9">
      <c r="C18" s="25"/>
      <c r="D18" s="41"/>
      <c r="E18" s="44"/>
      <c r="F18" s="57" t="s">
        <v>17</v>
      </c>
      <c r="G18" s="71">
        <f>+G16+F13</f>
        <v>0</v>
      </c>
      <c r="H18" s="7"/>
      <c r="I18" s="3"/>
    </row>
    <row r="19" spans="2:9">
      <c r="C19" s="25"/>
      <c r="D19" s="25"/>
      <c r="E19" s="43"/>
      <c r="F19" s="3"/>
      <c r="G19" s="3"/>
      <c r="H19" s="7"/>
      <c r="I19" s="3"/>
    </row>
    <row r="20" spans="2:9">
      <c r="C20" s="39"/>
      <c r="D20" s="45"/>
      <c r="E20" s="43"/>
      <c r="F20" s="3"/>
      <c r="G20" s="35"/>
      <c r="H20" s="7"/>
      <c r="I20" s="21"/>
    </row>
    <row r="21" spans="2:9">
      <c r="C21" s="25"/>
      <c r="D21" s="25"/>
      <c r="E21" s="43"/>
      <c r="F21" s="3"/>
      <c r="G21" s="3"/>
      <c r="H21" s="7"/>
      <c r="I21" s="30"/>
    </row>
    <row r="22" spans="2:9">
      <c r="C22" s="3"/>
      <c r="D22" s="3"/>
      <c r="E22" s="2"/>
      <c r="F22" s="3"/>
      <c r="G22" s="3"/>
      <c r="H22" s="3"/>
      <c r="I22" s="3"/>
    </row>
    <row r="23" spans="2:9">
      <c r="D23" s="3"/>
      <c r="G23" s="3"/>
    </row>
    <row r="24" spans="2:9">
      <c r="G24" s="3"/>
    </row>
    <row r="25" spans="2:9">
      <c r="E25" s="2"/>
    </row>
    <row r="26" spans="2:9">
      <c r="D26" s="3"/>
      <c r="G26" s="3"/>
    </row>
  </sheetData>
  <sheetProtection password="C52D" sheet="1" objects="1" scenarios="1"/>
  <customSheetViews>
    <customSheetView guid="{75EF1144-1D44-48A2-B69C-158D9F1D1ABA}" showRuler="0">
      <selection activeCell="E1" sqref="E1"/>
      <pageMargins left="0.75" right="0.75" top="1" bottom="1" header="0" footer="0"/>
      <pageSetup orientation="portrait" horizontalDpi="4294967294" verticalDpi="300" r:id="rId1"/>
      <headerFooter alignWithMargins="0"/>
    </customSheetView>
  </customSheetViews>
  <phoneticPr fontId="0" type="noConversion"/>
  <pageMargins left="0.75" right="0.75" top="1" bottom="1" header="0" footer="0"/>
  <pageSetup orientation="portrait" horizontalDpi="4294967294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I24"/>
  <sheetViews>
    <sheetView workbookViewId="0">
      <selection activeCell="D23" sqref="D23"/>
    </sheetView>
  </sheetViews>
  <sheetFormatPr baseColWidth="10" defaultRowHeight="13.2"/>
  <cols>
    <col min="3" max="3" width="13.44140625" customWidth="1"/>
    <col min="5" max="5" width="13.5546875" bestFit="1" customWidth="1"/>
  </cols>
  <sheetData>
    <row r="1" spans="1:9" ht="13.8" thickBot="1">
      <c r="A1" s="2"/>
      <c r="B1" s="3"/>
      <c r="C1" s="3"/>
      <c r="D1" s="3" t="s">
        <v>0</v>
      </c>
      <c r="E1" s="48">
        <f>+'Estimación Convenio'!G14</f>
        <v>0</v>
      </c>
      <c r="F1" s="3" t="s">
        <v>2</v>
      </c>
      <c r="G1" s="3"/>
      <c r="H1" s="4">
        <f>+E1/E2</f>
        <v>0</v>
      </c>
      <c r="I1" s="3"/>
    </row>
    <row r="2" spans="1:9" ht="13.8" thickBot="1">
      <c r="A2" s="2"/>
      <c r="B2" s="2"/>
      <c r="C2" s="3"/>
      <c r="D2" s="3" t="s">
        <v>1</v>
      </c>
      <c r="E2" s="1">
        <v>5</v>
      </c>
      <c r="F2" s="3"/>
      <c r="G2" s="3"/>
      <c r="H2" s="3"/>
      <c r="I2" s="3"/>
    </row>
    <row r="3" spans="1:9">
      <c r="A3" s="2"/>
      <c r="B3" s="2"/>
      <c r="C3" s="3"/>
      <c r="D3" s="3"/>
      <c r="E3" s="2"/>
      <c r="F3" s="3"/>
      <c r="G3" s="3"/>
      <c r="H3" s="3"/>
      <c r="I3" s="3"/>
    </row>
    <row r="4" spans="1:9">
      <c r="A4" s="2"/>
      <c r="B4" s="2"/>
      <c r="C4" s="3"/>
      <c r="D4" s="3"/>
      <c r="E4" s="2"/>
      <c r="F4" s="3"/>
      <c r="G4" s="3"/>
      <c r="H4" s="3"/>
      <c r="I4" s="3"/>
    </row>
    <row r="5" spans="1:9" ht="13.8" thickBot="1">
      <c r="A5" s="2"/>
      <c r="B5" s="2"/>
      <c r="C5" s="3" t="s">
        <v>1</v>
      </c>
      <c r="D5" s="3"/>
      <c r="E5" s="2"/>
      <c r="F5" s="3"/>
      <c r="G5" s="3" t="s">
        <v>10</v>
      </c>
      <c r="H5" s="3"/>
      <c r="I5" s="3"/>
    </row>
    <row r="6" spans="1:9" ht="13.8" thickBot="1">
      <c r="A6" s="2"/>
      <c r="B6" s="2"/>
      <c r="C6" s="3">
        <v>1</v>
      </c>
      <c r="D6" s="3"/>
      <c r="E6" s="2"/>
      <c r="F6" s="24">
        <f>+H1</f>
        <v>0</v>
      </c>
      <c r="G6" s="5"/>
      <c r="H6" s="3"/>
      <c r="I6" s="3">
        <f>+G6+F6</f>
        <v>0</v>
      </c>
    </row>
    <row r="7" spans="1:9">
      <c r="A7" s="26"/>
      <c r="B7" s="54">
        <f>+Recargo!C8</f>
        <v>2.9999999999999997E-4</v>
      </c>
      <c r="C7" s="3">
        <f>1+C6</f>
        <v>2</v>
      </c>
      <c r="D7" s="3">
        <v>30</v>
      </c>
      <c r="E7" s="2"/>
      <c r="F7" s="5">
        <f>+F6</f>
        <v>0</v>
      </c>
      <c r="G7" s="5">
        <f>+D7*F7*B7</f>
        <v>0</v>
      </c>
      <c r="H7" s="69">
        <f>+F7+G7</f>
        <v>0</v>
      </c>
      <c r="I7" s="3">
        <f>+I6+G7+F7</f>
        <v>0</v>
      </c>
    </row>
    <row r="8" spans="1:9">
      <c r="A8" s="2"/>
      <c r="B8" s="54">
        <f>+B7</f>
        <v>2.9999999999999997E-4</v>
      </c>
      <c r="C8" s="3">
        <f>1+C7</f>
        <v>3</v>
      </c>
      <c r="D8" s="3">
        <f>+D7+30</f>
        <v>60</v>
      </c>
      <c r="E8" s="2"/>
      <c r="F8" s="5">
        <f>+F7</f>
        <v>0</v>
      </c>
      <c r="G8" s="5">
        <f>+D8*F8*B8</f>
        <v>0</v>
      </c>
      <c r="H8" s="69">
        <f>+F8+G8</f>
        <v>0</v>
      </c>
      <c r="I8" s="3">
        <f>+I7+G8+F8</f>
        <v>0</v>
      </c>
    </row>
    <row r="9" spans="1:9">
      <c r="A9" s="2"/>
      <c r="B9" s="54">
        <f>+B8</f>
        <v>2.9999999999999997E-4</v>
      </c>
      <c r="C9" s="3">
        <f>1+C8</f>
        <v>4</v>
      </c>
      <c r="D9" s="3">
        <f>+D8+30</f>
        <v>90</v>
      </c>
      <c r="E9" s="2"/>
      <c r="F9" s="5">
        <f>+F8</f>
        <v>0</v>
      </c>
      <c r="G9" s="5">
        <f>+D9*F9*B9</f>
        <v>0</v>
      </c>
      <c r="H9" s="69">
        <f>+F9+G9</f>
        <v>0</v>
      </c>
      <c r="I9" s="3">
        <f>+I8+G9+F9</f>
        <v>0</v>
      </c>
    </row>
    <row r="10" spans="1:9">
      <c r="A10" s="2"/>
      <c r="B10" s="54">
        <f>+B9</f>
        <v>2.9999999999999997E-4</v>
      </c>
      <c r="C10" s="3">
        <f>1+C9</f>
        <v>5</v>
      </c>
      <c r="D10" s="3">
        <f>+D9+30</f>
        <v>120</v>
      </c>
      <c r="E10" s="2"/>
      <c r="F10" s="5">
        <f>+F9</f>
        <v>0</v>
      </c>
      <c r="G10" s="5">
        <f>+D10*F10*B10</f>
        <v>0</v>
      </c>
      <c r="H10" s="69">
        <f>+F10+G10</f>
        <v>0</v>
      </c>
      <c r="I10" s="3">
        <f>+I9+G10+F10</f>
        <v>0</v>
      </c>
    </row>
    <row r="11" spans="1:9">
      <c r="A11" s="2"/>
      <c r="B11" s="23"/>
      <c r="C11" s="3"/>
      <c r="D11" s="3"/>
      <c r="E11" s="2"/>
      <c r="F11" s="6" t="s">
        <v>5</v>
      </c>
      <c r="G11" s="6">
        <f>SUM(G7:G10)</f>
        <v>0</v>
      </c>
      <c r="H11" s="7"/>
      <c r="I11" s="3"/>
    </row>
    <row r="12" spans="1:9">
      <c r="A12" s="2"/>
      <c r="B12" s="32"/>
      <c r="C12" s="3"/>
      <c r="D12" s="3"/>
      <c r="E12" s="2"/>
      <c r="F12" s="3"/>
      <c r="G12" s="3"/>
      <c r="H12" s="3"/>
      <c r="I12" s="3"/>
    </row>
    <row r="13" spans="1:9">
      <c r="A13" s="2"/>
      <c r="B13" s="3"/>
      <c r="C13" s="3" t="s">
        <v>3</v>
      </c>
      <c r="D13" s="3"/>
      <c r="E13" s="75">
        <f>+I10-E1</f>
        <v>0</v>
      </c>
      <c r="F13" s="3"/>
      <c r="G13" s="3"/>
      <c r="H13" s="3"/>
      <c r="I13" s="3"/>
    </row>
    <row r="14" spans="1:9" ht="13.8" thickBot="1">
      <c r="A14" s="2"/>
      <c r="B14" s="3"/>
      <c r="C14" s="3"/>
      <c r="D14" s="3"/>
      <c r="E14" s="75"/>
      <c r="F14" s="3"/>
      <c r="G14" s="3"/>
      <c r="H14" s="3"/>
      <c r="I14" s="3"/>
    </row>
    <row r="15" spans="1:9">
      <c r="A15" s="2"/>
      <c r="B15" s="8" t="s">
        <v>8</v>
      </c>
      <c r="C15" s="9" t="s">
        <v>7</v>
      </c>
      <c r="D15" s="10"/>
      <c r="E15" s="76">
        <f>+E13/5</f>
        <v>0</v>
      </c>
      <c r="F15" s="3"/>
      <c r="G15" s="49"/>
      <c r="H15" s="3"/>
      <c r="I15" s="3"/>
    </row>
    <row r="16" spans="1:9">
      <c r="A16" s="2"/>
      <c r="B16" s="11"/>
      <c r="C16" s="5"/>
      <c r="D16" s="5"/>
      <c r="E16" s="12"/>
      <c r="F16" s="3"/>
      <c r="G16" s="7"/>
      <c r="H16" s="3"/>
      <c r="I16" s="3"/>
    </row>
    <row r="17" spans="1:9">
      <c r="A17" s="2"/>
      <c r="B17" s="11" t="s">
        <v>8</v>
      </c>
      <c r="C17" s="13" t="s">
        <v>6</v>
      </c>
      <c r="D17" s="14"/>
      <c r="E17" s="70">
        <f>+E15+F6</f>
        <v>0</v>
      </c>
      <c r="F17" s="3"/>
      <c r="G17" s="7"/>
      <c r="H17" s="3"/>
      <c r="I17" s="3"/>
    </row>
    <row r="18" spans="1:9" ht="13.8" thickBot="1">
      <c r="A18" s="2"/>
      <c r="B18" s="15"/>
      <c r="C18" s="16"/>
      <c r="D18" s="16"/>
      <c r="E18" s="17"/>
      <c r="F18" s="3"/>
      <c r="G18" s="7"/>
      <c r="H18" s="3"/>
      <c r="I18" s="3"/>
    </row>
    <row r="19" spans="1:9">
      <c r="G19" s="7"/>
    </row>
    <row r="24" spans="1:9">
      <c r="G24" s="3"/>
    </row>
  </sheetData>
  <sheetProtection password="C52D" sheet="1" objects="1" scenarios="1"/>
  <customSheetViews>
    <customSheetView guid="{75EF1144-1D44-48A2-B69C-158D9F1D1ABA}" showRuler="0">
      <selection activeCell="B28" sqref="B28"/>
      <pageMargins left="0.75" right="0.75" top="1" bottom="1" header="0" footer="0"/>
      <headerFooter alignWithMargins="0"/>
    </customSheetView>
  </customSheetViews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2:J18"/>
  <sheetViews>
    <sheetView workbookViewId="0">
      <selection activeCell="B25" sqref="B25"/>
    </sheetView>
  </sheetViews>
  <sheetFormatPr baseColWidth="10" defaultRowHeight="13.2"/>
  <cols>
    <col min="6" max="6" width="13.5546875" bestFit="1" customWidth="1"/>
    <col min="9" max="9" width="11.5546875" bestFit="1" customWidth="1"/>
  </cols>
  <sheetData>
    <row r="2" spans="2:10" ht="13.8" thickBot="1">
      <c r="B2" s="2"/>
      <c r="C2" s="3"/>
      <c r="D2" s="3"/>
      <c r="E2" s="3"/>
      <c r="F2" s="2"/>
      <c r="G2" s="3"/>
      <c r="H2" s="3"/>
      <c r="I2" s="3"/>
      <c r="J2" s="3"/>
    </row>
    <row r="3" spans="2:10" ht="13.8" thickBot="1">
      <c r="B3" s="2"/>
      <c r="C3" s="3"/>
      <c r="D3" s="3"/>
      <c r="E3" s="3" t="s">
        <v>0</v>
      </c>
      <c r="F3" s="28">
        <f>'Estimación Convenio'!G14</f>
        <v>0</v>
      </c>
      <c r="G3" s="3" t="s">
        <v>2</v>
      </c>
      <c r="H3" s="3"/>
      <c r="I3" s="4">
        <f>+F3/F4</f>
        <v>0</v>
      </c>
      <c r="J3" s="3"/>
    </row>
    <row r="4" spans="2:10" ht="13.8" thickBot="1">
      <c r="B4" s="2"/>
      <c r="C4" s="3"/>
      <c r="D4" s="3"/>
      <c r="E4" s="3" t="s">
        <v>1</v>
      </c>
      <c r="F4" s="1">
        <v>2</v>
      </c>
      <c r="G4" s="3"/>
      <c r="H4" s="3"/>
      <c r="I4" s="3"/>
      <c r="J4" s="3"/>
    </row>
    <row r="5" spans="2:10">
      <c r="B5" s="2"/>
      <c r="C5" s="2"/>
      <c r="D5" s="19" t="s">
        <v>13</v>
      </c>
      <c r="E5" s="3"/>
      <c r="F5" s="2"/>
      <c r="G5" s="3"/>
      <c r="H5" s="3"/>
      <c r="I5" s="3"/>
      <c r="J5" s="3"/>
    </row>
    <row r="6" spans="2:10">
      <c r="B6" s="2"/>
      <c r="C6" s="2"/>
      <c r="D6" s="3"/>
      <c r="E6" s="3"/>
      <c r="F6" s="2"/>
      <c r="G6" s="3"/>
      <c r="H6" s="3"/>
      <c r="I6" s="3"/>
      <c r="J6" s="3"/>
    </row>
    <row r="7" spans="2:10" ht="13.8" thickBot="1">
      <c r="B7" s="2"/>
      <c r="C7" s="2"/>
      <c r="D7" s="19" t="s">
        <v>1</v>
      </c>
      <c r="E7" s="3"/>
      <c r="F7" s="2"/>
      <c r="G7" s="3"/>
      <c r="H7" s="3" t="s">
        <v>11</v>
      </c>
      <c r="I7" s="3"/>
      <c r="J7" s="3"/>
    </row>
    <row r="8" spans="2:10" ht="13.8" thickBot="1">
      <c r="B8" s="2"/>
      <c r="C8" s="3"/>
      <c r="D8" s="3"/>
      <c r="E8" s="3"/>
      <c r="F8" s="2"/>
      <c r="G8" s="24">
        <f>+I3</f>
        <v>0</v>
      </c>
      <c r="H8" s="5"/>
      <c r="I8" s="3"/>
      <c r="J8" s="3"/>
    </row>
    <row r="9" spans="2:10">
      <c r="B9" s="26"/>
      <c r="C9" s="54">
        <f>+Recargo!C8</f>
        <v>2.9999999999999997E-4</v>
      </c>
      <c r="D9" s="3">
        <f>1+D8</f>
        <v>1</v>
      </c>
      <c r="E9" s="3">
        <v>30</v>
      </c>
      <c r="F9" s="2">
        <f>POWER(B9,E9)</f>
        <v>0</v>
      </c>
      <c r="G9" s="5">
        <f>+G8</f>
        <v>0</v>
      </c>
      <c r="H9" s="5">
        <f>+C9*E9*G9</f>
        <v>0</v>
      </c>
      <c r="I9" s="20"/>
      <c r="J9" s="3"/>
    </row>
    <row r="10" spans="2:10">
      <c r="B10" s="2"/>
      <c r="C10" s="54"/>
      <c r="D10" s="3"/>
      <c r="E10" s="3"/>
      <c r="F10" s="2"/>
      <c r="G10" s="5"/>
      <c r="H10" s="5"/>
      <c r="I10" s="3"/>
      <c r="J10" s="3"/>
    </row>
    <row r="11" spans="2:10">
      <c r="B11" s="2"/>
      <c r="C11" s="3"/>
      <c r="D11" s="3"/>
      <c r="E11" s="3"/>
      <c r="F11" s="2"/>
      <c r="G11" s="6" t="s">
        <v>5</v>
      </c>
      <c r="H11" s="37">
        <f>SUM(H9:H10)</f>
        <v>0</v>
      </c>
      <c r="I11" s="7" t="e">
        <f>186/H11</f>
        <v>#DIV/0!</v>
      </c>
      <c r="J11" s="3"/>
    </row>
    <row r="12" spans="2:10">
      <c r="B12" s="2"/>
      <c r="C12" s="3"/>
      <c r="D12" s="3"/>
      <c r="E12" s="3"/>
      <c r="F12" s="2"/>
      <c r="G12" s="3"/>
      <c r="H12" s="3"/>
      <c r="I12" s="3"/>
      <c r="J12" s="3"/>
    </row>
    <row r="13" spans="2:10">
      <c r="B13" s="2"/>
      <c r="C13" s="3"/>
      <c r="D13" s="3"/>
      <c r="E13" s="3"/>
      <c r="F13" s="3"/>
      <c r="G13" s="3"/>
      <c r="H13" s="3">
        <f>+H11/F4</f>
        <v>0</v>
      </c>
      <c r="I13" s="3"/>
      <c r="J13" s="3"/>
    </row>
    <row r="14" spans="2:10">
      <c r="B14" s="2"/>
      <c r="C14" s="3"/>
      <c r="D14" s="3"/>
      <c r="E14" s="3"/>
      <c r="F14" s="2"/>
      <c r="G14" s="3"/>
      <c r="H14" s="3"/>
      <c r="I14" s="3"/>
      <c r="J14" s="3"/>
    </row>
    <row r="15" spans="2:10">
      <c r="B15" s="2"/>
      <c r="C15" s="3"/>
      <c r="D15" s="3"/>
      <c r="E15" s="7"/>
      <c r="F15" s="33"/>
      <c r="G15" s="3"/>
      <c r="H15" s="7"/>
      <c r="I15" s="3"/>
      <c r="J15" s="3"/>
    </row>
    <row r="16" spans="2:10" ht="13.8" thickBot="1">
      <c r="B16" s="2"/>
      <c r="C16" s="3"/>
      <c r="D16" s="3"/>
      <c r="E16" s="3"/>
      <c r="F16" s="2"/>
      <c r="G16" s="30"/>
      <c r="H16" s="3"/>
      <c r="I16" s="3"/>
      <c r="J16" s="3"/>
    </row>
    <row r="17" spans="2:10" ht="13.8" thickBot="1">
      <c r="B17" s="2"/>
      <c r="C17" s="3"/>
      <c r="D17" s="29" t="s">
        <v>4</v>
      </c>
      <c r="E17" s="50">
        <f>+G9+H13</f>
        <v>0</v>
      </c>
      <c r="F17" s="2"/>
      <c r="G17" s="30"/>
      <c r="H17" s="14"/>
      <c r="I17" s="3"/>
      <c r="J17" s="3"/>
    </row>
    <row r="18" spans="2:10">
      <c r="B18" s="2"/>
      <c r="C18" s="3"/>
      <c r="D18" s="3"/>
      <c r="E18" s="3"/>
      <c r="F18" s="2"/>
      <c r="G18" s="3"/>
      <c r="H18" s="19"/>
      <c r="I18" s="3"/>
      <c r="J18" s="3"/>
    </row>
  </sheetData>
  <sheetProtection password="C52D" sheet="1" objects="1" scenarios="1"/>
  <customSheetViews>
    <customSheetView guid="{75EF1144-1D44-48A2-B69C-158D9F1D1ABA}" showRuler="0">
      <selection activeCell="F12" sqref="F12"/>
      <pageMargins left="0.75" right="0.75" top="1" bottom="1" header="0" footer="0"/>
      <headerFooter alignWithMargins="0"/>
    </customSheetView>
  </customSheetViews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Recargo</vt:lpstr>
      <vt:lpstr>36</vt:lpstr>
      <vt:lpstr>24</vt:lpstr>
      <vt:lpstr>18</vt:lpstr>
      <vt:lpstr>14</vt:lpstr>
      <vt:lpstr>10</vt:lpstr>
      <vt:lpstr>8</vt:lpstr>
      <vt:lpstr>5</vt:lpstr>
      <vt:lpstr>2</vt:lpstr>
      <vt:lpstr>Estimación Convenio</vt:lpstr>
      <vt:lpstr>Hoja1</vt:lpstr>
      <vt:lpstr>'Estimación Convenio'!Área_de_impresión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2251</cp:lastModifiedBy>
  <cp:lastPrinted>2017-12-15T14:21:39Z</cp:lastPrinted>
  <dcterms:created xsi:type="dcterms:W3CDTF">2003-05-18T21:15:32Z</dcterms:created>
  <dcterms:modified xsi:type="dcterms:W3CDTF">2023-12-28T16:45:41Z</dcterms:modified>
</cp:coreProperties>
</file>