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20490" windowHeight="7545"/>
  </bookViews>
  <sheets>
    <sheet name="Escala de Rentas IRPF Trabajo" sheetId="1" r:id="rId1"/>
    <sheet name="Parámetros" sheetId="2" state="hidden" r:id="rId2"/>
  </sheets>
  <definedNames>
    <definedName name="_xlnm._FilterDatabase" localSheetId="0" hidden="1">'Escala de Rentas IRPF Trabajo'!$S$9:$S$12</definedName>
    <definedName name="_xlnm.Print_Area" localSheetId="0">'Escala de Rentas IRPF Trabajo'!$A$1:$F$38</definedName>
  </definedName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1"/>
  <c r="F20"/>
  <c r="AA6" i="2"/>
  <c r="AA7"/>
  <c r="AA8"/>
  <c r="AA9"/>
  <c r="AA10"/>
  <c r="AA11"/>
  <c r="AA12"/>
  <c r="AA5"/>
  <c r="Y6"/>
  <c r="Y7"/>
  <c r="Y8"/>
  <c r="Y9"/>
  <c r="Y10"/>
  <c r="Y11"/>
  <c r="Y12"/>
  <c r="Y5"/>
  <c r="J72"/>
  <c r="J73"/>
  <c r="J74"/>
  <c r="J75"/>
  <c r="J76"/>
  <c r="J77"/>
  <c r="J78"/>
  <c r="J71"/>
  <c r="C20" i="1" s="1"/>
  <c r="F33"/>
  <c r="F32"/>
  <c r="F37"/>
  <c r="F36"/>
  <c r="F35"/>
  <c r="F34"/>
  <c r="AA19" i="2"/>
  <c r="AA20"/>
  <c r="AA21"/>
  <c r="AA22"/>
  <c r="AA18"/>
  <c r="AA17"/>
  <c r="AA60"/>
  <c r="AA61"/>
  <c r="AA62"/>
  <c r="AA63"/>
  <c r="AA59"/>
  <c r="AA58"/>
  <c r="AA49"/>
  <c r="AA50"/>
  <c r="AA51"/>
  <c r="AA52"/>
  <c r="AA53"/>
  <c r="AA54"/>
  <c r="AA48"/>
  <c r="AA47"/>
  <c r="Y19"/>
  <c r="Y20"/>
  <c r="Y21"/>
  <c r="Y22"/>
  <c r="Y18"/>
  <c r="Y17"/>
  <c r="Y37"/>
  <c r="Y60"/>
  <c r="Y61"/>
  <c r="Y62"/>
  <c r="Y63"/>
  <c r="Y59"/>
  <c r="Y58"/>
  <c r="Y54"/>
  <c r="Y53"/>
  <c r="Y52"/>
  <c r="Y51"/>
  <c r="Y49"/>
  <c r="Y50"/>
  <c r="Y48"/>
  <c r="Y47"/>
  <c r="J82"/>
  <c r="C33" i="1" s="1"/>
  <c r="J83" i="2"/>
  <c r="J84"/>
  <c r="J85"/>
  <c r="J86"/>
  <c r="J81"/>
  <c r="AH82"/>
  <c r="AH83"/>
  <c r="AH84"/>
  <c r="AH85"/>
  <c r="AH86"/>
  <c r="AH81"/>
  <c r="AH72"/>
  <c r="AH73"/>
  <c r="AH74"/>
  <c r="AH75"/>
  <c r="AH76"/>
  <c r="AH77"/>
  <c r="AH78"/>
  <c r="AH71"/>
  <c r="E14" i="1"/>
  <c r="S38"/>
  <c r="S34"/>
  <c r="S37"/>
  <c r="S36"/>
  <c r="F11"/>
  <c r="S33"/>
  <c r="Y28" i="2"/>
  <c r="P71"/>
  <c r="S35" i="1"/>
  <c r="S32"/>
  <c r="S31"/>
  <c r="S30"/>
  <c r="S29"/>
  <c r="S28"/>
  <c r="P85" i="2"/>
  <c r="P84"/>
  <c r="P83"/>
  <c r="P82"/>
  <c r="P81"/>
  <c r="C35" i="1"/>
  <c r="C32"/>
  <c r="D24"/>
  <c r="C37"/>
  <c r="C26"/>
  <c r="P76" i="2"/>
  <c r="C25" i="1"/>
  <c r="P75" i="2"/>
  <c r="C24" i="1"/>
  <c r="P74" i="2"/>
  <c r="C23" i="1"/>
  <c r="P73" i="2"/>
  <c r="C22" i="1"/>
  <c r="P72" i="2"/>
  <c r="C21" i="1"/>
  <c r="AC12" i="2"/>
  <c r="AC11"/>
  <c r="AC10"/>
  <c r="AC9"/>
  <c r="AC8"/>
  <c r="AC7"/>
  <c r="AC6"/>
  <c r="AC5"/>
  <c r="C29" i="1"/>
  <c r="AA41" i="2"/>
  <c r="AA33"/>
  <c r="S18" i="1"/>
  <c r="S27"/>
  <c r="S26"/>
  <c r="S25"/>
  <c r="S24"/>
  <c r="S23"/>
  <c r="S20"/>
  <c r="S19"/>
  <c r="S22"/>
  <c r="S21"/>
  <c r="O32" i="2"/>
  <c r="AA32"/>
  <c r="O31"/>
  <c r="M32" s="1"/>
  <c r="Y32" s="1"/>
  <c r="AA31"/>
  <c r="O30"/>
  <c r="AA30" s="1"/>
  <c r="O29"/>
  <c r="AA29" s="1"/>
  <c r="M30"/>
  <c r="Y30" s="1"/>
  <c r="O28"/>
  <c r="AA28" s="1"/>
  <c r="M29"/>
  <c r="Y29"/>
  <c r="O38"/>
  <c r="M39"/>
  <c r="Y39" s="1"/>
  <c r="O39"/>
  <c r="AA39" s="1"/>
  <c r="M40"/>
  <c r="Y40"/>
  <c r="O40"/>
  <c r="M41" s="1"/>
  <c r="Y41" s="1"/>
  <c r="AA40"/>
  <c r="O37"/>
  <c r="M38" s="1"/>
  <c r="Y38" s="1"/>
  <c r="M24"/>
  <c r="Y24" s="1"/>
  <c r="G41"/>
  <c r="I40"/>
  <c r="C40"/>
  <c r="A41"/>
  <c r="C34" i="1"/>
  <c r="C27"/>
  <c r="C36"/>
  <c r="AA37" i="2"/>
  <c r="E23" i="1"/>
  <c r="AA38" i="2"/>
  <c r="M33"/>
  <c r="Y33"/>
  <c r="D25" i="1"/>
  <c r="E26"/>
  <c r="E24"/>
  <c r="E32"/>
  <c r="D21"/>
  <c r="E22"/>
  <c r="D27"/>
  <c r="E25"/>
  <c r="D35"/>
  <c r="E33"/>
  <c r="E36"/>
  <c r="D20" l="1"/>
  <c r="D32"/>
  <c r="E34"/>
  <c r="E21"/>
  <c r="D34"/>
  <c r="D22"/>
  <c r="D33"/>
  <c r="D37"/>
  <c r="D36"/>
  <c r="E20"/>
  <c r="E35"/>
  <c r="D23"/>
  <c r="D26"/>
  <c r="M31" i="2"/>
  <c r="Y31" s="1"/>
</calcChain>
</file>

<file path=xl/sharedStrings.xml><?xml version="1.0" encoding="utf-8"?>
<sst xmlns="http://schemas.openxmlformats.org/spreadsheetml/2006/main" count="658" uniqueCount="149">
  <si>
    <t>Mensual</t>
  </si>
  <si>
    <t>Anual</t>
  </si>
  <si>
    <t>BPC</t>
  </si>
  <si>
    <t>Desde</t>
  </si>
  <si>
    <t>Hasta</t>
  </si>
  <si>
    <t>Tasa</t>
  </si>
  <si>
    <t xml:space="preserve">Escala de rentas para deducciones </t>
  </si>
  <si>
    <t>Rangos BPC</t>
  </si>
  <si>
    <t>Ingresos</t>
  </si>
  <si>
    <t>Deducciones</t>
  </si>
  <si>
    <t>Columna1</t>
  </si>
  <si>
    <t>Valor BPC</t>
  </si>
  <si>
    <t>Rangos Mensuales</t>
  </si>
  <si>
    <t>Rangos Anuales</t>
  </si>
  <si>
    <t xml:space="preserve">Escala de rentas </t>
  </si>
  <si>
    <t>Más de 100 BPC</t>
  </si>
  <si>
    <t>Más de 95 BPC</t>
  </si>
  <si>
    <t>Más de 1200 BPC</t>
  </si>
  <si>
    <t>Más de 600 BPC</t>
  </si>
  <si>
    <t>Más de 570 BPC</t>
  </si>
  <si>
    <t>Debe seleccionar período  -&gt;</t>
  </si>
  <si>
    <t>Mensual Vigente 1/7/07 al 31/08/08</t>
  </si>
  <si>
    <t>Escala de deducciones</t>
  </si>
  <si>
    <t>Escala de rentas</t>
  </si>
  <si>
    <t>Escala de ingresos</t>
  </si>
  <si>
    <t>2008 (1/1/08 al 31/8/08)</t>
  </si>
  <si>
    <t>2008 (1/9/08 al 31/12/08)</t>
  </si>
  <si>
    <t xml:space="preserve"> Vigente 1/7/07 al 31/08/08</t>
  </si>
  <si>
    <t>Más de 93 BPC</t>
  </si>
  <si>
    <t>Más de 1132 BPC</t>
  </si>
  <si>
    <t>Más de 1116 BPC</t>
  </si>
  <si>
    <t>IRPF Categoría II - Trabajo - Escalas y alícuotas aplicables para Personas Físicas</t>
  </si>
  <si>
    <t>Desde $</t>
  </si>
  <si>
    <t>Hasta $</t>
  </si>
  <si>
    <t>0 a 5 BPC</t>
  </si>
  <si>
    <t>0 a 7 BPC</t>
  </si>
  <si>
    <t>0 a 30 BPC</t>
  </si>
  <si>
    <t>0 a 68 BPC</t>
  </si>
  <si>
    <t>0 a 84 BPC</t>
  </si>
  <si>
    <t>5 a 10 BPC</t>
  </si>
  <si>
    <t>7 a 10 BPC</t>
  </si>
  <si>
    <t>30 a 60 BPC</t>
  </si>
  <si>
    <t>68 a 120 BPC</t>
  </si>
  <si>
    <t>84 a 120 BPC</t>
  </si>
  <si>
    <t>10 a 15 BPC</t>
  </si>
  <si>
    <t>60 a 90 BPC</t>
  </si>
  <si>
    <t>120 a 180 BPC</t>
  </si>
  <si>
    <t>15 a 50 BPC</t>
  </si>
  <si>
    <t>90 a 300 BPC</t>
  </si>
  <si>
    <t>180 a 600 BPC</t>
  </si>
  <si>
    <t>50 a 100 BPC</t>
  </si>
  <si>
    <t>300 a 600 BPC</t>
  </si>
  <si>
    <t>600 a 1200 BPC</t>
  </si>
  <si>
    <t>0 a 3 BPC</t>
  </si>
  <si>
    <t>0 a 52 BPC</t>
  </si>
  <si>
    <t>0 a 36 BPC</t>
  </si>
  <si>
    <t>3 a 8 BPC</t>
  </si>
  <si>
    <t>52 a 112 BPC</t>
  </si>
  <si>
    <t>36 a 96 BPC</t>
  </si>
  <si>
    <t>10 a 45 BPC</t>
  </si>
  <si>
    <t>8 a 43 BPC</t>
  </si>
  <si>
    <t>60 a 270 BPC</t>
  </si>
  <si>
    <t>112 a 532 BPC</t>
  </si>
  <si>
    <t>96 a 516 BPC</t>
  </si>
  <si>
    <t>45 a 95 BPC</t>
  </si>
  <si>
    <t>43 a 93 BPC</t>
  </si>
  <si>
    <t>270 a 570 BPC</t>
  </si>
  <si>
    <t>532 a 1132 BPC</t>
  </si>
  <si>
    <t>516 a 1116 BPC</t>
  </si>
  <si>
    <t>Semestral</t>
  </si>
  <si>
    <t>2008 Primer Semestre</t>
  </si>
  <si>
    <t>2008 Segundo Semestre</t>
  </si>
  <si>
    <t>2008 1er. Semestre</t>
  </si>
  <si>
    <t>2008 2do. Semestre</t>
  </si>
  <si>
    <t>Rangos Semestrales</t>
  </si>
  <si>
    <t>0 a 38 BPC</t>
  </si>
  <si>
    <t>0 a 22 BPC</t>
  </si>
  <si>
    <t>38 a 60 BPC</t>
  </si>
  <si>
    <t>22 a 52 BPC</t>
  </si>
  <si>
    <t>52 a 262 BPC</t>
  </si>
  <si>
    <t>262 a 562 BPC</t>
  </si>
  <si>
    <t>Más de 562 BPC</t>
  </si>
  <si>
    <t>2007 2do. Semestre</t>
  </si>
  <si>
    <t>2007 Segundo Semestre</t>
  </si>
  <si>
    <t>2009 -2010 - 2011</t>
  </si>
  <si>
    <t>50 a 75 BPC</t>
  </si>
  <si>
    <t>75 a 115 BPC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</si>
  <si>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</si>
  <si>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</si>
  <si>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</si>
  <si>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</si>
  <si>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</si>
  <si>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</si>
  <si>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</si>
  <si>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</si>
  <si>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</si>
  <si>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</si>
  <si>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</si>
  <si>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</si>
  <si>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</si>
  <si>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</si>
  <si>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</si>
  <si>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</si>
  <si>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</si>
  <si>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</si>
  <si>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X</t>
  </si>
  <si>
    <t>S</t>
  </si>
  <si>
    <t>T</t>
  </si>
  <si>
    <t>U</t>
  </si>
  <si>
    <t>V</t>
  </si>
  <si>
    <t>W</t>
  </si>
  <si>
    <t>43 a 68 BPC</t>
  </si>
  <si>
    <t>68 a 108 BPC</t>
  </si>
  <si>
    <t>Más de 108 BPC</t>
  </si>
  <si>
    <t>Vigente desde 1/9/08 al 31/07/2012</t>
  </si>
  <si>
    <t>2009-2010-2011</t>
  </si>
  <si>
    <t>600 a 900 BPC</t>
  </si>
  <si>
    <t>900 a 1380 BPC</t>
  </si>
  <si>
    <t>Más de 1380 BPC</t>
  </si>
  <si>
    <t>516 a 816 BPC</t>
  </si>
  <si>
    <t>816 a 1296 BPC</t>
  </si>
  <si>
    <t>Más de 1296 BPC</t>
  </si>
  <si>
    <t>Y</t>
  </si>
  <si>
    <t>Z</t>
  </si>
  <si>
    <t>2012 (1/8/012 al 31/12/012)</t>
  </si>
  <si>
    <t>2012 (1/1/012 al 31/7/012)</t>
  </si>
  <si>
    <t>2012 (1/1/12 al 31/7/12)</t>
  </si>
  <si>
    <t>2012 (1/8/12 al 31/12/12)</t>
  </si>
  <si>
    <t>Mensual Vigente desde 1/9/08 al 31/7/012</t>
  </si>
  <si>
    <t>2012-2013-2014-2015-2016</t>
  </si>
  <si>
    <t>Mensual Vigente desde 1/8/12 hasta 31/12/2016</t>
  </si>
  <si>
    <t>Vigente desde 1/8/12 al 31/12/2016</t>
  </si>
  <si>
    <t>Vigente desde 1/1/2017</t>
  </si>
  <si>
    <t>15 a 30 BPC</t>
  </si>
  <si>
    <t>30 a 50 BPC</t>
  </si>
  <si>
    <t>Más de 115 BPC</t>
  </si>
  <si>
    <t>2012 - 2013 - 2014 - 2015 - 2016</t>
  </si>
  <si>
    <t>180 a 360 BPC</t>
  </si>
  <si>
    <t>360 a 600 BPC</t>
  </si>
  <si>
    <t>Mayores a 180 BPC</t>
  </si>
  <si>
    <t>Debe seleccionar año -&gt;</t>
  </si>
  <si>
    <t>Iguales o inferiores a 180 BPC</t>
  </si>
  <si>
    <t>Iguales o inferiores a 15 BPC</t>
  </si>
  <si>
    <t>Mayores a 15 BPC</t>
  </si>
  <si>
    <t>2017 - 2018</t>
  </si>
  <si>
    <t>2017 a 2020</t>
  </si>
  <si>
    <t>Mensual Vigente desde 1/1/2017</t>
  </si>
  <si>
    <t>2023 (1/1/23 al 31/3/23)</t>
  </si>
  <si>
    <t>2023 (1/4/23 al 31/12/23)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</si>
</sst>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$-2C0A]\ #,##0.00"/>
    <numFmt numFmtId="167" formatCode="[$$-2C0A]\ #,##0"/>
  </numFmts>
  <fonts count="3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u/>
      <sz val="8"/>
      <color indexed="63"/>
      <name val="Verdana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8"/>
      <name val="Arial"/>
      <family val="2"/>
    </font>
    <font>
      <sz val="8"/>
      <color indexed="10"/>
      <name val="Verdana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55"/>
      <name val="Arial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8"/>
      <color theme="0"/>
      <name val="Verdana"/>
      <family val="2"/>
    </font>
    <font>
      <sz val="10"/>
      <color theme="0"/>
      <name val="Arial"/>
      <family val="2"/>
    </font>
    <font>
      <b/>
      <sz val="8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2" borderId="0" xfId="0" applyFill="1"/>
    <xf numFmtId="0" fontId="4" fillId="2" borderId="0" xfId="0" applyFont="1" applyFill="1"/>
    <xf numFmtId="1" fontId="2" fillId="0" borderId="1" xfId="0" applyNumberFormat="1" applyFont="1" applyBorder="1" applyAlignment="1">
      <alignment horizontal="center"/>
    </xf>
    <xf numFmtId="0" fontId="5" fillId="2" borderId="0" xfId="0" applyFont="1" applyFill="1"/>
    <xf numFmtId="49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8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166" fontId="7" fillId="2" borderId="0" xfId="1" applyNumberFormat="1" applyFont="1" applyFill="1" applyBorder="1"/>
    <xf numFmtId="0" fontId="8" fillId="4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3" fillId="3" borderId="2" xfId="0" applyFont="1" applyFill="1" applyBorder="1" applyProtection="1">
      <protection locked="0"/>
    </xf>
    <xf numFmtId="0" fontId="0" fillId="2" borderId="0" xfId="0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9" fontId="3" fillId="2" borderId="0" xfId="0" applyNumberFormat="1" applyFont="1" applyFill="1" applyBorder="1" applyProtection="1">
      <protection locked="0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1" fillId="5" borderId="3" xfId="0" applyFont="1" applyFill="1" applyBorder="1" applyAlignment="1">
      <alignment horizontal="centerContinuous"/>
    </xf>
    <xf numFmtId="0" fontId="11" fillId="5" borderId="4" xfId="0" applyFont="1" applyFill="1" applyBorder="1" applyAlignment="1">
      <alignment horizontal="centerContinuous"/>
    </xf>
    <xf numFmtId="0" fontId="11" fillId="5" borderId="5" xfId="0" applyFont="1" applyFill="1" applyBorder="1" applyAlignment="1">
      <alignment horizontal="center"/>
    </xf>
    <xf numFmtId="0" fontId="12" fillId="2" borderId="0" xfId="0" applyFont="1" applyFill="1"/>
    <xf numFmtId="0" fontId="11" fillId="0" borderId="6" xfId="0" applyFont="1" applyFill="1" applyBorder="1" applyProtection="1">
      <protection locked="0"/>
    </xf>
    <xf numFmtId="0" fontId="12" fillId="0" borderId="7" xfId="0" applyFont="1" applyFill="1" applyBorder="1" applyAlignment="1">
      <alignment horizontal="center"/>
    </xf>
    <xf numFmtId="9" fontId="11" fillId="0" borderId="8" xfId="0" applyNumberFormat="1" applyFont="1" applyFill="1" applyBorder="1" applyProtection="1">
      <protection locked="0"/>
    </xf>
    <xf numFmtId="0" fontId="11" fillId="0" borderId="9" xfId="0" applyFont="1" applyFill="1" applyBorder="1" applyProtection="1">
      <protection locked="0"/>
    </xf>
    <xf numFmtId="0" fontId="12" fillId="0" borderId="10" xfId="0" applyFont="1" applyFill="1" applyBorder="1" applyAlignment="1">
      <alignment horizontal="center"/>
    </xf>
    <xf numFmtId="9" fontId="11" fillId="0" borderId="11" xfId="0" applyNumberFormat="1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12" fillId="0" borderId="13" xfId="0" applyFont="1" applyFill="1" applyBorder="1" applyAlignment="1">
      <alignment horizontal="center"/>
    </xf>
    <xf numFmtId="0" fontId="12" fillId="0" borderId="12" xfId="0" applyFont="1" applyFill="1" applyBorder="1"/>
    <xf numFmtId="9" fontId="11" fillId="0" borderId="14" xfId="0" applyNumberFormat="1" applyFont="1" applyFill="1" applyBorder="1" applyProtection="1">
      <protection locked="0"/>
    </xf>
    <xf numFmtId="0" fontId="11" fillId="0" borderId="0" xfId="0" applyFont="1" applyFill="1"/>
    <xf numFmtId="0" fontId="13" fillId="2" borderId="0" xfId="0" applyFont="1" applyFill="1"/>
    <xf numFmtId="0" fontId="14" fillId="5" borderId="3" xfId="0" applyFont="1" applyFill="1" applyBorder="1" applyAlignment="1">
      <alignment horizontal="centerContinuous"/>
    </xf>
    <xf numFmtId="0" fontId="14" fillId="5" borderId="4" xfId="0" applyFont="1" applyFill="1" applyBorder="1" applyAlignment="1">
      <alignment horizontal="centerContinuous"/>
    </xf>
    <xf numFmtId="0" fontId="14" fillId="0" borderId="6" xfId="0" applyFont="1" applyFill="1" applyBorder="1" applyProtection="1">
      <protection locked="0"/>
    </xf>
    <xf numFmtId="0" fontId="13" fillId="0" borderId="7" xfId="0" applyFont="1" applyFill="1" applyBorder="1" applyAlignment="1">
      <alignment horizontal="center"/>
    </xf>
    <xf numFmtId="0" fontId="14" fillId="0" borderId="9" xfId="0" applyFont="1" applyFill="1" applyBorder="1" applyProtection="1">
      <protection locked="0"/>
    </xf>
    <xf numFmtId="0" fontId="13" fillId="0" borderId="10" xfId="0" applyFont="1" applyFill="1" applyBorder="1" applyAlignment="1">
      <alignment horizontal="center"/>
    </xf>
    <xf numFmtId="0" fontId="14" fillId="0" borderId="12" xfId="0" applyFont="1" applyFill="1" applyBorder="1" applyProtection="1">
      <protection locked="0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Fill="1" applyBorder="1"/>
    <xf numFmtId="0" fontId="14" fillId="2" borderId="0" xfId="0" applyFont="1" applyFill="1"/>
    <xf numFmtId="9" fontId="14" fillId="0" borderId="15" xfId="0" applyNumberFormat="1" applyFont="1" applyFill="1" applyBorder="1" applyProtection="1">
      <protection locked="0"/>
    </xf>
    <xf numFmtId="9" fontId="14" fillId="0" borderId="11" xfId="0" applyNumberFormat="1" applyFont="1" applyFill="1" applyBorder="1" applyProtection="1">
      <protection locked="0"/>
    </xf>
    <xf numFmtId="9" fontId="14" fillId="0" borderId="14" xfId="0" applyNumberFormat="1" applyFont="1" applyFill="1" applyBorder="1" applyProtection="1">
      <protection locked="0"/>
    </xf>
    <xf numFmtId="0" fontId="14" fillId="5" borderId="5" xfId="0" applyFont="1" applyFill="1" applyBorder="1" applyAlignment="1">
      <alignment horizontal="center"/>
    </xf>
    <xf numFmtId="9" fontId="14" fillId="0" borderId="8" xfId="0" applyNumberFormat="1" applyFont="1" applyFill="1" applyBorder="1" applyProtection="1">
      <protection locked="0"/>
    </xf>
    <xf numFmtId="0" fontId="10" fillId="2" borderId="0" xfId="0" applyFont="1" applyFill="1" applyBorder="1"/>
    <xf numFmtId="0" fontId="3" fillId="3" borderId="16" xfId="0" applyFont="1" applyFill="1" applyBorder="1" applyAlignment="1">
      <alignment horizontal="centerContinuous"/>
    </xf>
    <xf numFmtId="0" fontId="3" fillId="3" borderId="17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3" fillId="3" borderId="16" xfId="0" applyFont="1" applyFill="1" applyBorder="1" applyProtection="1">
      <protection locked="0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9" fontId="3" fillId="3" borderId="24" xfId="0" applyNumberFormat="1" applyFont="1" applyFill="1" applyBorder="1" applyProtection="1">
      <protection locked="0"/>
    </xf>
    <xf numFmtId="9" fontId="3" fillId="3" borderId="25" xfId="0" applyNumberFormat="1" applyFont="1" applyFill="1" applyBorder="1" applyProtection="1">
      <protection locked="0"/>
    </xf>
    <xf numFmtId="9" fontId="3" fillId="3" borderId="26" xfId="0" applyNumberFormat="1" applyFont="1" applyFill="1" applyBorder="1" applyProtection="1">
      <protection locked="0"/>
    </xf>
    <xf numFmtId="1" fontId="2" fillId="2" borderId="1" xfId="0" applyNumberFormat="1" applyFont="1" applyFill="1" applyBorder="1" applyAlignment="1">
      <alignment horizontal="center"/>
    </xf>
    <xf numFmtId="167" fontId="8" fillId="2" borderId="1" xfId="1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165" fontId="7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 applyProtection="1">
      <protection locked="0"/>
    </xf>
    <xf numFmtId="0" fontId="13" fillId="2" borderId="0" xfId="0" applyFont="1" applyFill="1" applyBorder="1" applyAlignment="1">
      <alignment horizontal="center"/>
    </xf>
    <xf numFmtId="9" fontId="14" fillId="2" borderId="0" xfId="0" applyNumberFormat="1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Border="1" applyAlignment="1">
      <alignment horizontal="center"/>
    </xf>
    <xf numFmtId="0" fontId="11" fillId="0" borderId="27" xfId="0" applyFont="1" applyFill="1" applyBorder="1" applyProtection="1">
      <protection locked="0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1" fillId="2" borderId="0" xfId="0" applyFont="1" applyFill="1" applyBorder="1" applyProtection="1">
      <protection locked="0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9" fontId="11" fillId="2" borderId="0" xfId="0" applyNumberFormat="1" applyFont="1" applyFill="1" applyBorder="1" applyProtection="1">
      <protection locked="0"/>
    </xf>
    <xf numFmtId="167" fontId="8" fillId="2" borderId="0" xfId="1" applyNumberFormat="1" applyFont="1" applyFill="1" applyBorder="1" applyAlignment="1">
      <alignment horizontal="center"/>
    </xf>
    <xf numFmtId="3" fontId="7" fillId="2" borderId="0" xfId="0" applyNumberFormat="1" applyFont="1" applyFill="1"/>
    <xf numFmtId="0" fontId="16" fillId="2" borderId="0" xfId="0" applyFont="1" applyFill="1" applyAlignment="1">
      <alignment horizontal="right" indent="1"/>
    </xf>
    <xf numFmtId="0" fontId="15" fillId="2" borderId="0" xfId="0" applyFont="1" applyFill="1"/>
    <xf numFmtId="0" fontId="17" fillId="2" borderId="0" xfId="0" applyFont="1" applyFill="1"/>
    <xf numFmtId="0" fontId="17" fillId="2" borderId="0" xfId="0" applyFont="1" applyFill="1" applyBorder="1"/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165" fontId="7" fillId="2" borderId="0" xfId="1" applyNumberFormat="1" applyFont="1" applyFill="1" applyBorder="1" applyAlignment="1"/>
    <xf numFmtId="165" fontId="7" fillId="2" borderId="0" xfId="1" applyNumberFormat="1" applyFont="1" applyFill="1" applyAlignment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20" fillId="0" borderId="0" xfId="0" applyFont="1"/>
    <xf numFmtId="0" fontId="11" fillId="0" borderId="31" xfId="0" applyFont="1" applyFill="1" applyBorder="1" applyProtection="1">
      <protection locked="0"/>
    </xf>
    <xf numFmtId="0" fontId="12" fillId="0" borderId="32" xfId="0" applyFont="1" applyFill="1" applyBorder="1" applyAlignment="1">
      <alignment horizontal="center"/>
    </xf>
    <xf numFmtId="9" fontId="11" fillId="0" borderId="33" xfId="0" applyNumberFormat="1" applyFont="1" applyFill="1" applyBorder="1" applyProtection="1">
      <protection locked="0"/>
    </xf>
    <xf numFmtId="0" fontId="14" fillId="0" borderId="31" xfId="0" applyFont="1" applyFill="1" applyBorder="1" applyProtection="1">
      <protection locked="0"/>
    </xf>
    <xf numFmtId="0" fontId="13" fillId="0" borderId="32" xfId="0" applyFont="1" applyFill="1" applyBorder="1" applyAlignment="1">
      <alignment horizontal="center"/>
    </xf>
    <xf numFmtId="9" fontId="14" fillId="0" borderId="33" xfId="0" applyNumberFormat="1" applyFont="1" applyFill="1" applyBorder="1" applyProtection="1">
      <protection locked="0"/>
    </xf>
    <xf numFmtId="165" fontId="7" fillId="2" borderId="0" xfId="1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 applyBorder="1" applyAlignment="1">
      <alignment horizontal="center"/>
    </xf>
    <xf numFmtId="167" fontId="21" fillId="2" borderId="0" xfId="0" applyNumberFormat="1" applyFont="1" applyFill="1" applyBorder="1"/>
    <xf numFmtId="3" fontId="21" fillId="2" borderId="0" xfId="0" applyNumberFormat="1" applyFont="1" applyFill="1" applyBorder="1"/>
    <xf numFmtId="9" fontId="23" fillId="2" borderId="0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Border="1"/>
    <xf numFmtId="164" fontId="21" fillId="2" borderId="0" xfId="1" applyFont="1" applyFill="1" applyBorder="1"/>
    <xf numFmtId="167" fontId="17" fillId="2" borderId="0" xfId="0" applyNumberFormat="1" applyFont="1" applyFill="1" applyBorder="1"/>
    <xf numFmtId="3" fontId="17" fillId="2" borderId="0" xfId="0" applyNumberFormat="1" applyFont="1" applyFill="1"/>
    <xf numFmtId="3" fontId="17" fillId="2" borderId="0" xfId="0" applyNumberFormat="1" applyFont="1" applyFill="1" applyBorder="1"/>
    <xf numFmtId="9" fontId="11" fillId="0" borderId="0" xfId="0" applyNumberFormat="1" applyFont="1" applyFill="1" applyBorder="1" applyProtection="1">
      <protection locked="0"/>
    </xf>
    <xf numFmtId="0" fontId="11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9" fontId="11" fillId="0" borderId="15" xfId="0" applyNumberFormat="1" applyFont="1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0" fontId="10" fillId="2" borderId="0" xfId="0" applyFont="1" applyFill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4" fontId="23" fillId="2" borderId="0" xfId="0" applyNumberFormat="1" applyFont="1" applyFill="1" applyBorder="1" applyAlignment="1">
      <alignment horizontal="center"/>
    </xf>
    <xf numFmtId="164" fontId="17" fillId="2" borderId="0" xfId="1" applyFont="1" applyFill="1" applyBorder="1"/>
    <xf numFmtId="9" fontId="3" fillId="3" borderId="18" xfId="2" applyFont="1" applyFill="1" applyBorder="1" applyProtection="1">
      <protection locked="0"/>
    </xf>
    <xf numFmtId="9" fontId="3" fillId="3" borderId="20" xfId="2" applyFont="1" applyFill="1" applyBorder="1" applyProtection="1">
      <protection locked="0"/>
    </xf>
    <xf numFmtId="9" fontId="3" fillId="3" borderId="21" xfId="2" applyFont="1" applyFill="1" applyBorder="1" applyProtection="1">
      <protection locked="0"/>
    </xf>
    <xf numFmtId="165" fontId="17" fillId="2" borderId="0" xfId="1" applyNumberFormat="1" applyFont="1" applyFill="1" applyBorder="1"/>
    <xf numFmtId="165" fontId="17" fillId="2" borderId="0" xfId="1" applyNumberFormat="1" applyFont="1" applyFill="1"/>
    <xf numFmtId="0" fontId="0" fillId="6" borderId="0" xfId="0" applyFill="1" applyAlignment="1">
      <alignment horizontal="center"/>
    </xf>
    <xf numFmtId="9" fontId="24" fillId="3" borderId="24" xfId="2" applyFont="1" applyFill="1" applyBorder="1" applyProtection="1">
      <protection locked="0"/>
    </xf>
    <xf numFmtId="9" fontId="24" fillId="3" borderId="25" xfId="2" applyFont="1" applyFill="1" applyBorder="1" applyProtection="1">
      <protection locked="0"/>
    </xf>
    <xf numFmtId="9" fontId="24" fillId="3" borderId="26" xfId="2" applyFont="1" applyFill="1" applyBorder="1" applyProtection="1">
      <protection locked="0"/>
    </xf>
    <xf numFmtId="0" fontId="25" fillId="2" borderId="0" xfId="0" applyFont="1" applyFill="1"/>
    <xf numFmtId="0" fontId="26" fillId="2" borderId="0" xfId="0" applyFont="1" applyFill="1"/>
    <xf numFmtId="0" fontId="25" fillId="2" borderId="0" xfId="0" applyFont="1" applyFill="1" applyBorder="1"/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  <protection hidden="1"/>
    </xf>
    <xf numFmtId="4" fontId="8" fillId="0" borderId="1" xfId="0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3" fontId="7" fillId="0" borderId="1" xfId="0" applyNumberFormat="1" applyFont="1" applyBorder="1" applyAlignment="1" applyProtection="1">
      <alignment horizontal="center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alignment horizontal="center"/>
      <protection hidden="1"/>
    </xf>
    <xf numFmtId="3" fontId="7" fillId="2" borderId="0" xfId="0" applyNumberFormat="1" applyFont="1" applyFill="1" applyBorder="1" applyProtection="1">
      <protection hidden="1"/>
    </xf>
    <xf numFmtId="10" fontId="7" fillId="2" borderId="0" xfId="0" applyNumberFormat="1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Protection="1">
      <protection hidden="1"/>
    </xf>
    <xf numFmtId="0" fontId="27" fillId="2" borderId="0" xfId="0" applyFont="1" applyFill="1"/>
    <xf numFmtId="0" fontId="3" fillId="3" borderId="24" xfId="0" applyFont="1" applyFill="1" applyBorder="1" applyProtection="1">
      <protection locked="0"/>
    </xf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28" fillId="2" borderId="0" xfId="0" applyFont="1" applyFill="1" applyBorder="1" applyAlignment="1">
      <alignment horizontal="center"/>
    </xf>
    <xf numFmtId="0" fontId="30" fillId="2" borderId="0" xfId="0" applyFont="1" applyFill="1"/>
    <xf numFmtId="0" fontId="30" fillId="2" borderId="0" xfId="0" applyFont="1" applyFill="1" applyBorder="1" applyAlignment="1">
      <alignment horizontal="center"/>
    </xf>
    <xf numFmtId="0" fontId="29" fillId="0" borderId="0" xfId="0" applyFont="1"/>
    <xf numFmtId="0" fontId="29" fillId="2" borderId="0" xfId="0" applyFont="1" applyFill="1" applyBorder="1"/>
    <xf numFmtId="165" fontId="28" fillId="2" borderId="0" xfId="1" applyNumberFormat="1" applyFont="1" applyFill="1" applyAlignment="1">
      <alignment horizontal="center"/>
    </xf>
    <xf numFmtId="0" fontId="28" fillId="2" borderId="0" xfId="0" applyFont="1" applyFill="1" applyBorder="1"/>
    <xf numFmtId="0" fontId="15" fillId="2" borderId="0" xfId="0" applyFont="1" applyFill="1" applyAlignment="1">
      <alignment horizontal="right" indent="1"/>
    </xf>
    <xf numFmtId="0" fontId="15" fillId="2" borderId="37" xfId="0" applyFont="1" applyFill="1" applyBorder="1" applyAlignment="1">
      <alignment horizontal="right" indent="1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Verdana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relativeIndent="0" justifyLastLine="0" shrinkToFit="0" mergeCell="0" readingOrder="0"/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885825</xdr:colOff>
      <xdr:row>7</xdr:row>
      <xdr:rowOff>9525</xdr:rowOff>
    </xdr:to>
    <xdr:pic>
      <xdr:nvPicPr>
        <xdr:cNvPr id="1254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2886075" cy="828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Q10:Q12" totalsRowShown="0" headerRowDxfId="5" dataDxfId="4">
  <tableColumns count="1">
    <tableColumn id="1" name="Columna1" dataDxfId="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a2" displayName="Lista2" ref="S9:S12" totalsRowShown="0" headerRowDxfId="2" dataDxfId="1">
  <autoFilter ref="S9:S12"/>
  <tableColumns count="1">
    <tableColumn id="1" name="Columna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AF55"/>
  <sheetViews>
    <sheetView tabSelected="1" workbookViewId="0">
      <selection activeCell="E10" sqref="E10"/>
    </sheetView>
  </sheetViews>
  <sheetFormatPr baseColWidth="10" defaultRowHeight="10.5"/>
  <cols>
    <col min="1" max="1" width="0.85546875" style="7" customWidth="1"/>
    <col min="2" max="2" width="3.5703125" style="7" customWidth="1"/>
    <col min="3" max="3" width="27.85546875" style="7" customWidth="1"/>
    <col min="4" max="4" width="27" style="7" customWidth="1"/>
    <col min="5" max="5" width="29.85546875" style="7" customWidth="1"/>
    <col min="6" max="6" width="27" style="7" customWidth="1"/>
    <col min="7" max="7" width="14.42578125" style="7" bestFit="1" customWidth="1"/>
    <col min="8" max="8" width="17.7109375" style="115" bestFit="1" customWidth="1"/>
    <col min="9" max="9" width="13.140625" style="94" bestFit="1" customWidth="1"/>
    <col min="10" max="13" width="11.42578125" style="94"/>
    <col min="14" max="15" width="11.42578125" style="149"/>
    <col min="16" max="16" width="11.42578125" style="170"/>
    <col min="17" max="17" width="19" style="171" customWidth="1"/>
    <col min="18" max="18" width="11.42578125" style="170"/>
    <col min="19" max="19" width="11.7109375" style="170" customWidth="1"/>
    <col min="20" max="24" width="11.42578125" style="170"/>
    <col min="25" max="32" width="11.42578125" style="94"/>
    <col min="33" max="16384" width="11.42578125" style="7"/>
  </cols>
  <sheetData>
    <row r="1" spans="2:32" ht="6.75" customHeight="1"/>
    <row r="2" spans="2:32" s="1" customFormat="1" ht="9.75" customHeight="1">
      <c r="C2"/>
      <c r="H2" s="116"/>
      <c r="I2" s="116"/>
      <c r="J2" s="116"/>
      <c r="K2" s="116"/>
      <c r="L2" s="116"/>
      <c r="M2" s="116"/>
      <c r="N2" s="150"/>
      <c r="O2" s="150"/>
      <c r="P2" s="172"/>
      <c r="Q2" s="172"/>
      <c r="R2" s="172"/>
      <c r="S2" s="172"/>
      <c r="T2" s="172"/>
      <c r="U2" s="172"/>
      <c r="V2" s="172"/>
      <c r="W2" s="172"/>
      <c r="X2" s="172"/>
      <c r="Y2" s="116"/>
      <c r="Z2" s="116"/>
      <c r="AA2" s="116"/>
      <c r="AB2" s="4"/>
      <c r="AC2" s="4"/>
      <c r="AD2" s="4"/>
      <c r="AE2" s="4"/>
      <c r="AF2" s="4"/>
    </row>
    <row r="3" spans="2:32" s="1" customFormat="1" ht="9.75" customHeight="1">
      <c r="H3" s="116"/>
      <c r="I3" s="116"/>
      <c r="J3" s="116"/>
      <c r="K3" s="116"/>
      <c r="L3" s="116"/>
      <c r="M3" s="116"/>
      <c r="N3" s="150"/>
      <c r="O3" s="150"/>
      <c r="P3" s="172"/>
      <c r="Q3" s="172"/>
      <c r="R3" s="172"/>
      <c r="S3" s="172"/>
      <c r="T3" s="172"/>
      <c r="U3" s="172"/>
      <c r="V3" s="172"/>
      <c r="W3" s="172"/>
      <c r="X3" s="172"/>
      <c r="Y3" s="116"/>
      <c r="Z3" s="116"/>
      <c r="AA3" s="116"/>
      <c r="AB3" s="4"/>
      <c r="AC3" s="4"/>
      <c r="AD3" s="4"/>
      <c r="AE3" s="4"/>
      <c r="AF3" s="4"/>
    </row>
    <row r="4" spans="2:32">
      <c r="B4" s="182"/>
    </row>
    <row r="5" spans="2:32">
      <c r="B5" s="182"/>
    </row>
    <row r="6" spans="2:32">
      <c r="B6" s="182"/>
    </row>
    <row r="7" spans="2:32" ht="6.75" customHeight="1"/>
    <row r="8" spans="2:32" ht="15">
      <c r="C8" s="183" t="s">
        <v>31</v>
      </c>
      <c r="D8" s="183"/>
      <c r="E8" s="183"/>
      <c r="F8" s="183"/>
    </row>
    <row r="9" spans="2:32" ht="11.25" customHeight="1">
      <c r="Q9" s="173"/>
      <c r="S9" s="174" t="s">
        <v>10</v>
      </c>
    </row>
    <row r="10" spans="2:32" ht="11.25">
      <c r="C10" s="180" t="s">
        <v>20</v>
      </c>
      <c r="D10" s="181"/>
      <c r="E10" s="15" t="s">
        <v>0</v>
      </c>
      <c r="Q10" s="175" t="s">
        <v>10</v>
      </c>
      <c r="S10" s="170" t="s">
        <v>1</v>
      </c>
    </row>
    <row r="11" spans="2:32" ht="12.75" customHeight="1">
      <c r="C11" s="92"/>
      <c r="D11" s="92"/>
      <c r="F11" s="166" t="str">
        <f>IF(OR(AND(E10="Anual",OR(E12="2007 2do. Semestre",E12="2008 1er. Semestre",E12="2008 2do. Semestre",E12=2007,E12="2008 (1/1/08 al 31/8/08)",E12="2008 (1/9/08 al 31/12/08)",E12="2012 (1/1/12 al 31/7/12)",E12="2012(1/8/12 al 31/12/12)")),AND(E10="Semestral",OR(E12=2007,E12=2008,E12=2009,E12=2010,E12=2011,E12=2012,E12=2013,E12=2014,E12=2015,E12=2016,E12=2017,E12=2018,E12=2019,E12=2020,E12=2021,E12=2022,E12=2023,E12="2008 (1/1/08 al 31/8/08)",E12="2008 (1/9/08 al 31/12/08)",E12="2012 (1/1/12 al 31/7/12)",E12="2012(1/8/12 al 31/12/12)",E12=2013)),AND(E10="mensual",OR(E12=2008,E12="2007 2do. Semestre",E12="2008 1er. Semestre",E12="2008 2do. Semestre",E12=2008,E12=2012))),"Error! Combinación invalida período/año. Debe seleccionar el año","")</f>
        <v/>
      </c>
      <c r="Q11" s="173"/>
      <c r="S11" s="170" t="s">
        <v>69</v>
      </c>
    </row>
    <row r="12" spans="2:32" ht="11.25" customHeight="1">
      <c r="C12" s="180" t="s">
        <v>140</v>
      </c>
      <c r="D12" s="181"/>
      <c r="E12" s="152">
        <v>2024</v>
      </c>
      <c r="Q12" s="173"/>
      <c r="S12" s="170" t="s">
        <v>0</v>
      </c>
    </row>
    <row r="13" spans="2:32" ht="8.25" customHeight="1">
      <c r="Q13" s="176"/>
      <c r="S13" s="176"/>
    </row>
    <row r="14" spans="2:32" ht="12.75">
      <c r="D14" s="93" t="s">
        <v>11</v>
      </c>
      <c r="E14" s="73">
        <f>VLOOKUP(E12,Q18:R45,2,0)</f>
        <v>6177</v>
      </c>
      <c r="Q14" s="177"/>
    </row>
    <row r="15" spans="2:32" ht="12.75">
      <c r="D15" s="93"/>
      <c r="E15" s="90"/>
      <c r="Q15" s="177"/>
    </row>
    <row r="16" spans="2:32" ht="3" customHeight="1">
      <c r="D16" s="8"/>
      <c r="E16" s="90"/>
      <c r="Q16" s="177"/>
    </row>
    <row r="17" spans="3:32">
      <c r="C17" s="16" t="s">
        <v>14</v>
      </c>
    </row>
    <row r="18" spans="3:32" ht="9.75" customHeight="1">
      <c r="C18" s="9"/>
      <c r="D18" s="10"/>
      <c r="E18" s="10"/>
      <c r="F18" s="10"/>
      <c r="G18" s="10"/>
      <c r="H18" s="117"/>
      <c r="I18" s="123"/>
      <c r="J18" s="124"/>
      <c r="Q18" s="171">
        <v>2007</v>
      </c>
      <c r="R18" s="178">
        <v>1636</v>
      </c>
      <c r="S18" s="170">
        <f>IF(E10="Anual",2008,IF(E10="semestral","2007 2do. Semestre",2007))</f>
        <v>2007</v>
      </c>
    </row>
    <row r="19" spans="3:32" ht="12" customHeight="1">
      <c r="C19" s="153" t="s">
        <v>7</v>
      </c>
      <c r="D19" s="154" t="s">
        <v>32</v>
      </c>
      <c r="E19" s="155" t="s">
        <v>33</v>
      </c>
      <c r="F19" s="155" t="s">
        <v>5</v>
      </c>
      <c r="H19" s="7"/>
      <c r="I19" s="123"/>
      <c r="J19" s="124"/>
      <c r="Q19" s="171" t="s">
        <v>82</v>
      </c>
      <c r="R19" s="178">
        <v>1636</v>
      </c>
      <c r="S19" s="170" t="str">
        <f>IF(E10="Anual",2009,IF(E10="Semestral","2008 1er. Semestre","2008 (1/1/08 al 31/8/08)"))</f>
        <v>2008 (1/1/08 al 31/8/08)</v>
      </c>
    </row>
    <row r="20" spans="3:32" ht="12" customHeight="1">
      <c r="C20" s="156" t="str">
        <f>IF($E$10="Anual",Parámetros!AH71,IF('Escala de Rentas IRPF Trabajo'!$E$10="Semestral",Parámetros!P71,Parámetros!J71))</f>
        <v>0 a 7 BPC</v>
      </c>
      <c r="D20" s="157">
        <f>IF($E$10="anual",Parámetros!Y47*'Escala de Rentas IRPF Trabajo'!$E$14,IF('Escala de Rentas IRPF Trabajo'!$E$10="Semestral",Parámetros!Y28*'Escala de Rentas IRPF Trabajo'!$E$14,Parámetros!Y5*'Escala de Rentas IRPF Trabajo'!$E$14))</f>
        <v>0</v>
      </c>
      <c r="E20" s="157">
        <f>IF($E$10="anual",Parámetros!AA47*'Escala de Rentas IRPF Trabajo'!$E$14,IF('Escala de Rentas IRPF Trabajo'!$E$10="Semestral",Parámetros!AA28*'Escala de Rentas IRPF Trabajo'!$E$14,Parámetros!AA5*'Escala de Rentas IRPF Trabajo'!$E$14))</f>
        <v>43239</v>
      </c>
      <c r="F20" s="158">
        <f>IF(OR($E$12=2012,$E$12="2012 (1/8/12 al 31/12/12)",$E$12=2013,$E$12=2014,$E$12=2015,$E$12=2016),0%,IF(OR($E$12=2017,$E$12=2018,$E$12=2019,$E$12=2020,$E$12=2021,$E$12=2022,$E$12=2023,$E$12="2023 (1/1/23 al 31/3/23)",$E$12="2023 (1/4/23 al 31/12/23)",$E$12=2024),0%,0%))</f>
        <v>0</v>
      </c>
      <c r="G20" s="91"/>
      <c r="H20" s="91"/>
      <c r="I20" s="143"/>
      <c r="J20" s="144"/>
      <c r="K20" s="144"/>
      <c r="L20" s="124"/>
      <c r="Q20" s="171">
        <v>2008</v>
      </c>
      <c r="R20" s="178">
        <v>1775</v>
      </c>
      <c r="S20" s="170" t="str">
        <f>IF($E$10="Anual",2010,IF($E$10="Semestral","2008 2do. Semestre","2008 (1/9/08 al 31/12/08)"))</f>
        <v>2008 (1/9/08 al 31/12/08)</v>
      </c>
    </row>
    <row r="21" spans="3:32" ht="12" customHeight="1">
      <c r="C21" s="156" t="str">
        <f>IF($E$10="Anual",Parámetros!AH72,IF('Escala de Rentas IRPF Trabajo'!$E$10="Semestral",Parámetros!P72,Parámetros!J72))</f>
        <v>7 a 10 BPC</v>
      </c>
      <c r="D21" s="157">
        <f>IF($E$10="anual",Parámetros!Y48*'Escala de Rentas IRPF Trabajo'!$E$14,IF('Escala de Rentas IRPF Trabajo'!$E$10="Semestral",Parámetros!Y29*'Escala de Rentas IRPF Trabajo'!$E$14,Parámetros!Y6*'Escala de Rentas IRPF Trabajo'!$E$14))</f>
        <v>43239</v>
      </c>
      <c r="E21" s="157">
        <f>IF($E$10="anual",Parámetros!AA48*'Escala de Rentas IRPF Trabajo'!$E$14,IF('Escala de Rentas IRPF Trabajo'!$E$10="Semestral",Parámetros!AA29*'Escala de Rentas IRPF Trabajo'!$E$14,Parámetros!AA6*'Escala de Rentas IRPF Trabajo'!$E$14))</f>
        <v>61770</v>
      </c>
      <c r="F21" s="158">
        <f>IF(OR($E$12=2012,$E$12="2012 (1/8/12 al 31/12/12)",$E$12=2013,$E$12=2014,$E$12=2015,$E$12=2016),10%,IF(OR($E$12=2017,$E$12=2018,$E$12=2019,$E$12=2020,$E$12=2021,$E$12=2022,$E$12=2023,$E$12="2023 (1/1/23 al 31/3/23)",$E$12="2023 (1/4/23 al 31/12/23)",$E$12=2024),10%,10%))</f>
        <v>0.1</v>
      </c>
      <c r="G21" s="91"/>
      <c r="H21" s="91"/>
      <c r="I21" s="143"/>
      <c r="J21" s="144"/>
      <c r="K21" s="144"/>
      <c r="L21" s="124"/>
      <c r="Q21" s="171" t="s">
        <v>25</v>
      </c>
      <c r="R21" s="178">
        <v>1775</v>
      </c>
      <c r="S21" s="170">
        <f>IF($E$10="Anual",2011,IF($E$10="Semestral","",2009))</f>
        <v>2009</v>
      </c>
    </row>
    <row r="22" spans="3:32" ht="12" customHeight="1">
      <c r="C22" s="156" t="str">
        <f>IF($E$10="Anual",Parámetros!AH73,IF('Escala de Rentas IRPF Trabajo'!$E$10="Semestral",Parámetros!P73,Parámetros!J73))</f>
        <v>10 a 15 BPC</v>
      </c>
      <c r="D22" s="157">
        <f>IF($E$10="anual",Parámetros!Y49*'Escala de Rentas IRPF Trabajo'!$E$14,IF('Escala de Rentas IRPF Trabajo'!$E$10="Semestral",Parámetros!Y30*'Escala de Rentas IRPF Trabajo'!$E$14,Parámetros!Y7*'Escala de Rentas IRPF Trabajo'!$E$14))</f>
        <v>61770</v>
      </c>
      <c r="E22" s="157">
        <f>IF($E$10="anual",Parámetros!AA49*'Escala de Rentas IRPF Trabajo'!$E$14,IF('Escala de Rentas IRPF Trabajo'!$E$10="Semestral",Parámetros!AA30*'Escala de Rentas IRPF Trabajo'!$E$14,Parámetros!AA7*'Escala de Rentas IRPF Trabajo'!$E$14))</f>
        <v>92655</v>
      </c>
      <c r="F22" s="158">
        <f>IF(OR($E$12=2012,$E$12="2012 (1/8/12 al 31/12/12)",$E$12=2013,$E$12=2014,$E$12=2015,$E$12=2016),15%,IF(OR($E$12=2017,$E$12=2018,$E$12=2019,$E$12=2020,$E$12=2021,$E$12=2022,$E$12=2023,$E$12="2023 (1/1/23 al 31/3/23)",$E$12="2023 (1/4/23 al 31/12/23)",$E$12=2024),15%,15%))</f>
        <v>0.15</v>
      </c>
      <c r="G22" s="91"/>
      <c r="H22" s="91"/>
      <c r="I22" s="143"/>
      <c r="J22" s="144"/>
      <c r="K22" s="144"/>
      <c r="L22" s="124"/>
      <c r="Q22" s="171" t="s">
        <v>26</v>
      </c>
      <c r="R22" s="178">
        <v>1775</v>
      </c>
      <c r="S22" s="170">
        <f>IF($E$10="Anual",2012,IF($E$10="Semestral","",2010))</f>
        <v>2010</v>
      </c>
    </row>
    <row r="23" spans="3:32" ht="12" customHeight="1">
      <c r="C23" s="156" t="str">
        <f>IF($E$10="Anual",Parámetros!AH74,IF('Escala de Rentas IRPF Trabajo'!$E$10="Semestral",Parámetros!P74,Parámetros!J74))</f>
        <v>15 a 30 BPC</v>
      </c>
      <c r="D23" s="157">
        <f>IF($E$10="anual",Parámetros!Y50*'Escala de Rentas IRPF Trabajo'!$E$14,IF('Escala de Rentas IRPF Trabajo'!$E$10="Semestral",Parámetros!Y31*'Escala de Rentas IRPF Trabajo'!$E$14,Parámetros!Y8*'Escala de Rentas IRPF Trabajo'!$E$14))</f>
        <v>92655</v>
      </c>
      <c r="E23" s="157">
        <f>IF($E$10="anual",Parámetros!AA50*'Escala de Rentas IRPF Trabajo'!$E$14,IF('Escala de Rentas IRPF Trabajo'!$E$10="Semestral",Parámetros!AA31*'Escala de Rentas IRPF Trabajo'!$E$14,Parámetros!AA8*'Escala de Rentas IRPF Trabajo'!$E$14))</f>
        <v>185310</v>
      </c>
      <c r="F23" s="158">
        <f>IF(OR($E$12=2012,$E$12="2012 (1/8/12 al 31/12/12)",$E$12=2013,$E$12=2014,$E$12=2015,$E$12=2016,),20%,IF(OR($E$12=2017,$E$12=2018,$E$12=2019,$E$12=2020,$E$12=2021,$E$12=2022,$E$12=2023,$E$12="2023 (1/1/23 al 31/3/23)",$E$12="2023 (1/4/23 al 31/12/23)",$E$12=2024),24%,20%))</f>
        <v>0.24</v>
      </c>
      <c r="G23" s="91"/>
      <c r="H23" s="91"/>
      <c r="I23" s="143"/>
      <c r="J23" s="144"/>
      <c r="K23" s="144"/>
      <c r="L23" s="124"/>
      <c r="Q23" s="171" t="s">
        <v>72</v>
      </c>
      <c r="R23" s="178">
        <v>1775</v>
      </c>
      <c r="S23" s="170">
        <f>IF($E$10="Anual",2013,IF($E$10="Semestral","",2011))</f>
        <v>2011</v>
      </c>
    </row>
    <row r="24" spans="3:32" ht="12" customHeight="1">
      <c r="C24" s="156" t="str">
        <f>IF($E$10="Anual",Parámetros!AH75,IF('Escala de Rentas IRPF Trabajo'!$E$10="Semestral",Parámetros!P75,Parámetros!J75))</f>
        <v>30 a 50 BPC</v>
      </c>
      <c r="D24" s="157">
        <f>IF($E$10="anual",Parámetros!Y51*'Escala de Rentas IRPF Trabajo'!$E$14,IF('Escala de Rentas IRPF Trabajo'!$E$10="Semestral",Parámetros!Y32*'Escala de Rentas IRPF Trabajo'!$E$14,Parámetros!Y9*'Escala de Rentas IRPF Trabajo'!$E$14))</f>
        <v>185310</v>
      </c>
      <c r="E24" s="157">
        <f>IF($E$10="anual",Parámetros!AA51*'Escala de Rentas IRPF Trabajo'!$E$14,IF('Escala de Rentas IRPF Trabajo'!$E$10="Semestral",Parámetros!AA32*'Escala de Rentas IRPF Trabajo'!$E$14,Parámetros!AA9*'Escala de Rentas IRPF Trabajo'!$E$14))</f>
        <v>308850</v>
      </c>
      <c r="F24" s="158">
        <f>IF(OR($E$12=2012,$E$12="2012 (1/8/12 al 31/12/12)",$E$12=2013,$E$12=2014,$E$12=2015,$E$12=2016),22%,IF(OR($E$12=2017,$E$12=2018,$E$12=2019,$E$12=2020,$E$12=2021,$E$12=2022,$E$12=2023,$E$12="2023 (1/1/23 al 31/3/23)",$E$12="2023 (1/4/23 al 31/12/23)",$E$12=2024),25%,22%))</f>
        <v>0.25</v>
      </c>
      <c r="G24" s="91"/>
      <c r="H24" s="91"/>
      <c r="I24" s="143"/>
      <c r="J24" s="144"/>
      <c r="K24" s="144"/>
      <c r="L24" s="124"/>
      <c r="Q24" s="171" t="s">
        <v>73</v>
      </c>
      <c r="R24" s="178">
        <v>1775</v>
      </c>
      <c r="S24" s="170" t="str">
        <f>IF($E$10="Anual",2014,IF($E$10="Semestral","","2012 (1/1/12 al 31/7/12)"))</f>
        <v>2012 (1/1/12 al 31/7/12)</v>
      </c>
    </row>
    <row r="25" spans="3:32" ht="12" customHeight="1">
      <c r="C25" s="156" t="str">
        <f>IF($E$10="Anual",Parámetros!AH76,IF('Escala de Rentas IRPF Trabajo'!$E$10="Semestral",Parámetros!P76,Parámetros!J76))</f>
        <v>50 a 75 BPC</v>
      </c>
      <c r="D25" s="157">
        <f>IF($E$10="Anual",Parámetros!Y52*'Escala de Rentas IRPF Trabajo'!$E$14,IF('Escala de Rentas IRPF Trabajo'!$E$10="semestral",Parámetros!Y33*'Escala de Rentas IRPF Trabajo'!$E$14,Parámetros!Y10*'Escala de Rentas IRPF Trabajo'!$E$14))</f>
        <v>308850</v>
      </c>
      <c r="E25" s="157">
        <f>IF($E$10="anual",Parámetros!AA52*'Escala de Rentas IRPF Trabajo'!$E$14,IF('Escala de Rentas IRPF Trabajo'!$E$10="Semestral",Parámetros!AA33*'Escala de Rentas IRPF Trabajo'!$E$14,Parámetros!AA10*'Escala de Rentas IRPF Trabajo'!$E$14))</f>
        <v>463275</v>
      </c>
      <c r="F25" s="158">
        <f>IF(OR($E$12=2012,$E$12="2012 (1/8/12 al 31/12/12)",$E$12=2013,$E$12=2014,$E$12=2015,$E$12=2016),25%,IF(OR($E$12=2017,$E$12=2018,$E$12=2019,$E$12=2020,$E$12=2021,$E$12=2022,$E$12=2023,$E$12="2023 (1/1/23 al 31/3/23)",$E$12="2023 (1/4/23 al 31/12/23)",$E$12=2024),27%,25%))</f>
        <v>0.27</v>
      </c>
      <c r="G25" s="91"/>
      <c r="H25" s="91"/>
      <c r="I25" s="143"/>
      <c r="J25" s="144"/>
      <c r="K25" s="144"/>
      <c r="L25" s="124"/>
      <c r="Q25" s="171">
        <v>2009</v>
      </c>
      <c r="R25" s="178">
        <v>1944</v>
      </c>
      <c r="S25" s="170" t="str">
        <f>IF($E$10="Anual",2015,IF($E$10="Semestral","","2012 (1/8/12 al 31/12/12)"))</f>
        <v>2012 (1/8/12 al 31/12/12)</v>
      </c>
    </row>
    <row r="26" spans="3:32" ht="12" customHeight="1">
      <c r="C26" s="156" t="str">
        <f>IF($E$10="Anual",Parámetros!AH77,IF('Escala de Rentas IRPF Trabajo'!$E$10="Semestral",Parámetros!P77,Parámetros!J77))</f>
        <v>75 a 115 BPC</v>
      </c>
      <c r="D26" s="157">
        <f>IF($E$10="Anual",Parámetros!Y53*'Escala de Rentas IRPF Trabajo'!$E$14,IF('Escala de Rentas IRPF Trabajo'!$E$10="semestral",Parámetros!Y34*'Escala de Rentas IRPF Trabajo'!$E$14,Parámetros!Y11*'Escala de Rentas IRPF Trabajo'!$E$14))</f>
        <v>463275</v>
      </c>
      <c r="E26" s="157">
        <f>IF($E$10="anual",Parámetros!AA53*'Escala de Rentas IRPF Trabajo'!$E$14,IF('Escala de Rentas IRPF Trabajo'!$E$10="Semestral",Parámetros!AA34*'Escala de Rentas IRPF Trabajo'!$E$14,Parámetros!AA11*'Escala de Rentas IRPF Trabajo'!$E$14))</f>
        <v>710355</v>
      </c>
      <c r="F26" s="158">
        <f>IF(OR($E$12=2012,$E$12="2012 (1/8/12 al 31/12/12)",$E$12=2013,$E$12=2014,$E$12=2015,$E$12=2016,),30%,IF(OR($E$12=2017,$E$12=2018,$E$12=2019,$E$12=2020,$E$12=2021,$E$12=2022,$E$12=2023,$E$12="2023 (1/1/23 al 31/3/23)",$E$12="2023 (1/4/23 al 31/12/23)",$E$12=2024),31%,""))</f>
        <v>0.31</v>
      </c>
      <c r="G26" s="91"/>
      <c r="H26" s="91"/>
      <c r="I26" s="143"/>
      <c r="J26" s="144"/>
      <c r="K26" s="144"/>
      <c r="L26" s="124"/>
      <c r="R26" s="178"/>
      <c r="S26" s="170">
        <f>IF($E$10="Anual",2016,IF($E$10="Semestral","",2013))</f>
        <v>2013</v>
      </c>
    </row>
    <row r="27" spans="3:32" ht="12" customHeight="1">
      <c r="C27" s="156" t="str">
        <f>IF($E$10="Anual",Parámetros!AH78,IF('Escala de Rentas IRPF Trabajo'!$E$10="Semestral",Parámetros!P78,Parámetros!J78))</f>
        <v>Más de 115 BPC</v>
      </c>
      <c r="D27" s="157">
        <f>IF($E$10="Anual",Parámetros!Y54*'Escala de Rentas IRPF Trabajo'!$E$14,IF('Escala de Rentas IRPF Trabajo'!$E$10="semestral","",Parámetros!Y12*'Escala de Rentas IRPF Trabajo'!$E$14))</f>
        <v>710355</v>
      </c>
      <c r="E27" s="157"/>
      <c r="F27" s="158">
        <f>IF(OR($E$12=2012,$E$12="2012 (1/8/12 al 31/12/12)",$E$12=2013,$E$12=2014,$E$12=2015,$E$12=2016),"",IF(OR($E$12=2017,$E$12=2018,$E$12=2019,$E$12=2020,$E$12=2021,$E$12=2022,$E$12=2023,$E$12="2023 (1/1/23 al 31/3/23)",$E$12="2023 (1/4/23 al 31/12/23)",$E$12=2024),36%,""))</f>
        <v>0.36</v>
      </c>
      <c r="G27" s="91"/>
      <c r="H27" s="91"/>
      <c r="I27" s="143"/>
      <c r="J27" s="144"/>
      <c r="K27" s="144"/>
      <c r="L27" s="124"/>
      <c r="Q27" s="171">
        <v>2010</v>
      </c>
      <c r="R27" s="178">
        <v>2061</v>
      </c>
      <c r="S27" s="170">
        <f>IF($E$10="Anual",2017,IF($E$10="Semestral","",2014))</f>
        <v>2014</v>
      </c>
    </row>
    <row r="28" spans="3:32" ht="8.25" customHeight="1">
      <c r="C28" s="159"/>
      <c r="D28" s="160"/>
      <c r="E28" s="160"/>
      <c r="F28" s="161"/>
      <c r="G28" s="91"/>
      <c r="H28" s="91"/>
      <c r="I28" s="139"/>
      <c r="J28" s="125"/>
      <c r="Q28" s="171">
        <v>2011</v>
      </c>
      <c r="R28" s="178">
        <v>2226</v>
      </c>
      <c r="S28" s="170">
        <f>IF($E$10="Anual",2018,IF($E$10="Semestral","",2015))</f>
        <v>2015</v>
      </c>
    </row>
    <row r="29" spans="3:32" s="10" customFormat="1" ht="12" customHeight="1">
      <c r="C29" s="162" t="str">
        <f>IF(OR(E12=2017,E12=2018,E12=2019),"Deducciones según ingresos nominales (excluidos aguinaldo y salario vacacional","Escala de deducciones")</f>
        <v>Escala de deducciones</v>
      </c>
      <c r="D29" s="163"/>
      <c r="E29" s="164"/>
      <c r="F29" s="165"/>
      <c r="G29" s="91"/>
      <c r="H29" s="120"/>
      <c r="I29" s="125"/>
      <c r="J29" s="125"/>
      <c r="K29" s="95"/>
      <c r="L29" s="95"/>
      <c r="M29" s="95"/>
      <c r="N29" s="151"/>
      <c r="O29" s="151"/>
      <c r="P29" s="179"/>
      <c r="Q29" s="171">
        <v>2012</v>
      </c>
      <c r="R29" s="178">
        <v>2417</v>
      </c>
      <c r="S29" s="170">
        <f>IF($E$10="Anual",2019,IF($E$10="Semestral","",2016))</f>
        <v>2016</v>
      </c>
      <c r="T29" s="170"/>
      <c r="U29" s="179"/>
      <c r="V29" s="179"/>
      <c r="W29" s="179"/>
      <c r="X29" s="179"/>
      <c r="Y29" s="95"/>
      <c r="Z29" s="95"/>
      <c r="AA29" s="95"/>
      <c r="AB29" s="95"/>
      <c r="AC29" s="95"/>
      <c r="AD29" s="95"/>
      <c r="AE29" s="95"/>
      <c r="AF29" s="95"/>
    </row>
    <row r="30" spans="3:32" s="10" customFormat="1" ht="10.5" customHeight="1">
      <c r="C30" s="165"/>
      <c r="D30" s="163"/>
      <c r="E30" s="164"/>
      <c r="F30" s="165"/>
      <c r="G30" s="91"/>
      <c r="H30" s="121"/>
      <c r="I30" s="125"/>
      <c r="J30" s="125"/>
      <c r="K30" s="95"/>
      <c r="L30" s="95"/>
      <c r="M30" s="95"/>
      <c r="N30" s="151"/>
      <c r="O30" s="151"/>
      <c r="P30" s="179"/>
      <c r="Q30" s="171" t="s">
        <v>126</v>
      </c>
      <c r="R30" s="178">
        <v>2417</v>
      </c>
      <c r="S30" s="170">
        <f>IF($E$10="Anual",2020,IF($E$10="Semestral","",2017))</f>
        <v>2017</v>
      </c>
      <c r="T30" s="170"/>
      <c r="U30" s="179"/>
      <c r="V30" s="179"/>
      <c r="W30" s="179"/>
      <c r="X30" s="179"/>
      <c r="Y30" s="95"/>
      <c r="Z30" s="95"/>
      <c r="AA30" s="95"/>
      <c r="AB30" s="95"/>
      <c r="AC30" s="95"/>
      <c r="AD30" s="95"/>
      <c r="AE30" s="95"/>
      <c r="AF30" s="95"/>
    </row>
    <row r="31" spans="3:32" ht="14.25" customHeight="1">
      <c r="C31" s="153" t="s">
        <v>7</v>
      </c>
      <c r="D31" s="154" t="s">
        <v>32</v>
      </c>
      <c r="E31" s="155" t="s">
        <v>33</v>
      </c>
      <c r="F31" s="155" t="s">
        <v>5</v>
      </c>
      <c r="G31" s="91"/>
      <c r="H31" s="136"/>
      <c r="I31" s="138"/>
      <c r="J31" s="125"/>
      <c r="Q31" s="171" t="s">
        <v>127</v>
      </c>
      <c r="R31" s="178">
        <v>2417</v>
      </c>
      <c r="S31" s="170">
        <f>IF($E$10="Anual",2021,IF($E$10="Semestral","",2018))</f>
        <v>2018</v>
      </c>
    </row>
    <row r="32" spans="3:32" ht="12" customHeight="1">
      <c r="C32" s="156" t="str">
        <f>IF($E$10="Anual",Parámetros!AH81,IF($E$10="Semestral",Parámetros!P81,Parámetros!J81))</f>
        <v>Iguales o inferiores a 15 BPC</v>
      </c>
      <c r="D32" s="157">
        <f>IF($E$10="Anual",Parámetros!Y58*'Escala de Rentas IRPF Trabajo'!$E$14,IF('Escala de Rentas IRPF Trabajo'!$E$10="Semestral",Parámetros!Y37*'Escala de Rentas IRPF Trabajo'!$E$14,Parámetros!Y17*'Escala de Rentas IRPF Trabajo'!$E$14))</f>
        <v>0</v>
      </c>
      <c r="E32" s="157">
        <f>IF($E$10="Anual",Parámetros!AA58*'Escala de Rentas IRPF Trabajo'!$E$14,IF('Escala de Rentas IRPF Trabajo'!$E$10="Semestral",Parámetros!AA37*'Escala de Rentas IRPF Trabajo'!$E$14,Parámetros!AA17*'Escala de Rentas IRPF Trabajo'!$E$14))</f>
        <v>92655</v>
      </c>
      <c r="F32" s="158">
        <f>IF(OR($E$12=2012,$E$12="2012 (1/8/12 al 31/12/12)",$E$12=2013,$E$12=2014,$E$12=2015,$E$12=2016),10%,IF(OR($E$12=2017,$E$12=2018,$E$12=2019,$E$12=2020,$E$12=2021,$E$12=2022),10%,IF(OR($E$12=2023,$E$12=2024,$E$12="2023 (1/4/23 al 31/12/23)"),14%,10%)))</f>
        <v>0.14000000000000001</v>
      </c>
      <c r="G32" s="91"/>
      <c r="H32" s="119"/>
      <c r="I32" s="125"/>
      <c r="J32" s="125"/>
      <c r="Q32" s="171">
        <v>2013</v>
      </c>
      <c r="R32" s="178">
        <v>2598</v>
      </c>
      <c r="S32" s="170">
        <f>IF($E$10="Anual",2022,IF($E$10="Semestral","",2019))</f>
        <v>2019</v>
      </c>
    </row>
    <row r="33" spans="3:19" ht="12" customHeight="1">
      <c r="C33" s="156" t="str">
        <f>IF($E$10="Anual",Parámetros!AH82,IF($E$10="Semestral",Parámetros!P82,Parámetros!J82))</f>
        <v>Mayores a 15 BPC</v>
      </c>
      <c r="D33" s="157">
        <f>IF($E$10="Anual",Parámetros!Y59*'Escala de Rentas IRPF Trabajo'!$E$14,IF('Escala de Rentas IRPF Trabajo'!$E$10="Semestral",Parámetros!Y38*'Escala de Rentas IRPF Trabajo'!$E$14,Parámetros!Y18*'Escala de Rentas IRPF Trabajo'!$E$14))</f>
        <v>92655</v>
      </c>
      <c r="E33" s="157">
        <f>IF($E$10="Anual",Parámetros!AA59*'Escala de Rentas IRPF Trabajo'!$E$14,IF('Escala de Rentas IRPF Trabajo'!$E$10="Semestral",Parámetros!AA38*'Escala de Rentas IRPF Trabajo'!$E$14,Parámetros!AA18*'Escala de Rentas IRPF Trabajo'!$E$14))</f>
        <v>0</v>
      </c>
      <c r="F33" s="158">
        <f>IF(OR($E$12=2012,$E$12="2012 (1/8/12 al 31/12/12)",$E$12=2013,$E$12=2014,$E$12=2015,$E$12=2016),15%,IF(OR(,$E$12=2017,$E$12=2018,$E$12=2019,$E$12=2020,$E$12=2021,$E$12=2022,$E$12=2023,$E$12=2024,$E$12="2023 (1/1/23 al 31/3/23)",$E$12="2023 (1/4/23 al 31/12/23)"),8%,15%))</f>
        <v>0.08</v>
      </c>
      <c r="G33" s="91"/>
      <c r="H33" s="119"/>
      <c r="I33" s="125"/>
      <c r="J33" s="125"/>
      <c r="Q33" s="171">
        <v>2014</v>
      </c>
      <c r="R33" s="178">
        <v>2819</v>
      </c>
      <c r="S33" s="170">
        <f>IF($E$10="Anual",2023,IF($E$10="Semestral","",2020))</f>
        <v>2020</v>
      </c>
    </row>
    <row r="34" spans="3:19" ht="12" customHeight="1">
      <c r="C34" s="156">
        <f>IF($E$10="Anual",Parámetros!AH83,IF($E$10="Semestral",Parámetros!P83,Parámetros!J83))</f>
        <v>0</v>
      </c>
      <c r="D34" s="157">
        <f>IF($E$10="Anual",Parámetros!Y60*'Escala de Rentas IRPF Trabajo'!$E$14,IF('Escala de Rentas IRPF Trabajo'!$E$10="Semestral",Parámetros!Y39*'Escala de Rentas IRPF Trabajo'!$E$14,Parámetros!Y19*'Escala de Rentas IRPF Trabajo'!$E$14))</f>
        <v>0</v>
      </c>
      <c r="E34" s="157">
        <f>IF($E$10="Anual",Parámetros!AA60*'Escala de Rentas IRPF Trabajo'!$E$14,IF('Escala de Rentas IRPF Trabajo'!$E$10="Semestral",Parámetros!AA39*'Escala de Rentas IRPF Trabajo'!$E$14,Parámetros!AA19*'Escala de Rentas IRPF Trabajo'!$E$14))</f>
        <v>0</v>
      </c>
      <c r="F34" s="158" t="str">
        <f>IF(OR($E$12=2012,$E$12="2012 (1/8/12 al 31/12/12)",$E$12=2013,$E$12=2014,$E$12=2015,$E$12=2016),20%,IF(OR($E$12=2017,$E$12=2018,$E$12=2019,$E$12=2020,$E$12=2021,$E$12=2022,$E$12=2023,$E$12=2024,$E$12="2023 (1/1/23 al 31/3/23)",$E$12="2023 (1/4/23 al 31/12/23)"),"",20%))</f>
        <v/>
      </c>
      <c r="G34" s="91"/>
      <c r="H34" s="119"/>
      <c r="I34" s="125"/>
      <c r="J34" s="125"/>
      <c r="Q34" s="171">
        <v>2015</v>
      </c>
      <c r="R34" s="178">
        <v>3052</v>
      </c>
      <c r="S34" s="170">
        <f>IF($E$10="Anual",2024,IF($E$10="Semestral","",2021))</f>
        <v>2021</v>
      </c>
    </row>
    <row r="35" spans="3:19" ht="12" customHeight="1">
      <c r="C35" s="156">
        <f>IF($E$10="Anual",Parámetros!AH84,IF($E$10="Semestral",Parámetros!P84,Parámetros!J84))</f>
        <v>0</v>
      </c>
      <c r="D35" s="157">
        <f>IF($E$10="Anual",Parámetros!Y61*'Escala de Rentas IRPF Trabajo'!$E$14,IF('Escala de Rentas IRPF Trabajo'!$E$10="Semestral",Parámetros!Y40*'Escala de Rentas IRPF Trabajo'!$E$14,Parámetros!Y20*'Escala de Rentas IRPF Trabajo'!$E$14))</f>
        <v>0</v>
      </c>
      <c r="E35" s="157">
        <f>IF($E$10="Anual",Parámetros!AA61*'Escala de Rentas IRPF Trabajo'!$E$14,IF('Escala de Rentas IRPF Trabajo'!$E$10="Semestral",Parámetros!AA40*'Escala de Rentas IRPF Trabajo'!$E$14,Parámetros!AA20*'Escala de Rentas IRPF Trabajo'!$E$14))</f>
        <v>0</v>
      </c>
      <c r="F35" s="158" t="str">
        <f>IF(OR($E$12=2012,$E$12="2012 (1/8/12 al 31/12/12)",$E$12=2013,$E$12=2014,$E$12=2015,$E$12=2016),22%,IF(OR($E$12=2017,$E$12=2018,$E$12=2019,$E$12=2020,$E$12=2021,$E$12=2022,$E$12=2023,$E$12=2024,$E$12="2023 (1/1/23 al 31/3/23)",$E$12="2023 (1/4/23 al 31/12/23)"),"",22%))</f>
        <v/>
      </c>
      <c r="G35" s="91"/>
      <c r="H35" s="119"/>
      <c r="I35" s="125"/>
      <c r="J35" s="125"/>
      <c r="Q35" s="171">
        <v>2016</v>
      </c>
      <c r="R35" s="178">
        <v>3340</v>
      </c>
      <c r="S35" s="170">
        <f>IF($E$10="Anual","",IF($E$10="Semestral","",2022))</f>
        <v>2022</v>
      </c>
    </row>
    <row r="36" spans="3:19" ht="12" customHeight="1">
      <c r="C36" s="156">
        <f>IF($E$10="Anual",Parámetros!AH85,IF($E$10="Semestral",Parámetros!P85,Parámetros!J85))</f>
        <v>0</v>
      </c>
      <c r="D36" s="157">
        <f>IF($E$10="Anual",Parámetros!Y62*'Escala de Rentas IRPF Trabajo'!$E$14,IF('Escala de Rentas IRPF Trabajo'!$E$10="Semestral",Parámetros!Y41*'Escala de Rentas IRPF Trabajo'!$E$14,Parámetros!Y21*'Escala de Rentas IRPF Trabajo'!$E$14))</f>
        <v>0</v>
      </c>
      <c r="E36" s="157">
        <f>IF($E$10="Anual",Parámetros!AA62*'Escala de Rentas IRPF Trabajo'!$E$14,IF('Escala de Rentas IRPF Trabajo'!$E$10="Semestral",Parámetros!AA41*'Escala de Rentas IRPF Trabajo'!$E$14,Parámetros!AA21*'Escala de Rentas IRPF Trabajo'!$E$14))</f>
        <v>0</v>
      </c>
      <c r="F36" s="158" t="str">
        <f>IF(OR($E$12=2012,$E$12="2012 (1/8/12 al 31/12/12)",$E$12=2013,$E$12=2014,$E$12=2015,$E$12=2016),25%,IF(OR($E$12=2017,$E$12=2018,$E$12=2019,$E$12=2020,$E$12=2021,$E$12=2022,$E$12=2023,$E$12=2024,$E$12="2023 (1/1/23 al 31/3/23)",$E$12="2023 (1/4/23 al 31/12/23)"),"",25%))</f>
        <v/>
      </c>
      <c r="G36" s="91"/>
      <c r="H36" s="119"/>
      <c r="I36" s="125"/>
      <c r="J36" s="125"/>
      <c r="Q36" s="171">
        <v>2017</v>
      </c>
      <c r="R36" s="178">
        <v>3611</v>
      </c>
      <c r="S36" s="170" t="str">
        <f>IF($E$10="Anual","",IF($E$10="Semestral","","2023 (1/1/23 al 31/3/23)"))</f>
        <v>2023 (1/1/23 al 31/3/23)</v>
      </c>
    </row>
    <row r="37" spans="3:19" ht="12" customHeight="1">
      <c r="C37" s="156">
        <f>IF($E$10="Anual",Parámetros!AH86,IF($E$10="Semestral",Parámetros!P86,Parámetros!J86))</f>
        <v>0</v>
      </c>
      <c r="D37" s="157">
        <f>IF($E$10="Anual",Parámetros!Y63*'Escala de Rentas IRPF Trabajo'!$E$14,IF('Escala de Rentas IRPF Trabajo'!$E$10="Semestral",Parámetros!Y42*'Escala de Rentas IRPF Trabajo'!$E$14,Parámetros!Y22*'Escala de Rentas IRPF Trabajo'!$E$14))</f>
        <v>0</v>
      </c>
      <c r="E37" s="157"/>
      <c r="F37" s="158" t="str">
        <f>IF(OR($E$12=2012,$E$12="2012 (1/8/12 al 31/12/12)",$E$12=2013,$E$12=2014,$E$12=2015,$E$12=2016),30%,IF(OR($E$12=2017,$E$12=2018,$E$12=2019,$E$12=2020,$E$12=2021,$E$12=2022,$E$12=2023,$E$12=2024),"",""))</f>
        <v/>
      </c>
      <c r="G37" s="91"/>
      <c r="H37" s="119"/>
      <c r="I37" s="125"/>
      <c r="J37" s="125"/>
      <c r="Q37" s="171">
        <v>2018</v>
      </c>
      <c r="R37" s="178">
        <v>3848</v>
      </c>
      <c r="S37" s="170" t="str">
        <f>IF($E$10="Anual","",IF($E$10="Semestral","","2023 (1/4/23 al 31/12/23)"))</f>
        <v>2023 (1/4/23 al 31/12/23)</v>
      </c>
    </row>
    <row r="38" spans="3:19">
      <c r="C38" s="12"/>
      <c r="D38" s="13"/>
      <c r="E38" s="14"/>
      <c r="F38" s="12"/>
      <c r="G38" s="14"/>
      <c r="H38" s="120"/>
      <c r="I38" s="95"/>
      <c r="Q38" s="171">
        <v>2019</v>
      </c>
      <c r="R38" s="178">
        <v>4154</v>
      </c>
      <c r="S38" s="170">
        <f>IF($E$10="Anual","",IF($E$10="Semestral","",2024))</f>
        <v>2024</v>
      </c>
    </row>
    <row r="39" spans="3:19">
      <c r="C39" s="137"/>
      <c r="D39" s="74"/>
      <c r="E39" s="75"/>
      <c r="F39" s="74"/>
      <c r="G39" s="74"/>
      <c r="H39" s="121"/>
      <c r="I39" s="95"/>
      <c r="Q39" s="171">
        <v>2020</v>
      </c>
      <c r="R39" s="178">
        <v>4519</v>
      </c>
    </row>
    <row r="40" spans="3:19">
      <c r="C40" s="10"/>
      <c r="D40" s="74"/>
      <c r="E40" s="75"/>
      <c r="F40" s="98"/>
      <c r="G40" s="74"/>
      <c r="H40" s="122"/>
      <c r="I40" s="125"/>
      <c r="Q40" s="171">
        <v>2021</v>
      </c>
      <c r="R40" s="178">
        <v>4870</v>
      </c>
    </row>
    <row r="41" spans="3:19">
      <c r="C41" s="10"/>
      <c r="D41" s="113"/>
      <c r="E41" s="75"/>
      <c r="F41" s="98"/>
      <c r="G41" s="74"/>
      <c r="H41" s="122"/>
      <c r="I41" s="125"/>
      <c r="Q41" s="171">
        <v>2022</v>
      </c>
      <c r="R41" s="178">
        <v>5164</v>
      </c>
    </row>
    <row r="42" spans="3:19">
      <c r="C42" s="10"/>
      <c r="D42" s="113"/>
      <c r="E42" s="75"/>
      <c r="F42" s="98"/>
      <c r="G42" s="74"/>
      <c r="H42" s="122"/>
      <c r="I42" s="125"/>
      <c r="Q42" s="171">
        <v>2023</v>
      </c>
      <c r="R42" s="178">
        <v>5660</v>
      </c>
    </row>
    <row r="43" spans="3:19">
      <c r="D43" s="113"/>
      <c r="E43" s="75"/>
      <c r="F43" s="98"/>
      <c r="G43" s="74"/>
      <c r="H43" s="122"/>
      <c r="I43" s="125"/>
      <c r="Q43" s="171" t="s">
        <v>147</v>
      </c>
      <c r="R43" s="178">
        <v>5660</v>
      </c>
    </row>
    <row r="44" spans="3:19">
      <c r="C44" s="10"/>
      <c r="D44" s="113"/>
      <c r="E44" s="75"/>
      <c r="F44" s="98"/>
      <c r="G44" s="74"/>
      <c r="H44" s="122"/>
      <c r="I44" s="125"/>
      <c r="Q44" s="171" t="s">
        <v>148</v>
      </c>
      <c r="R44" s="178">
        <v>5660</v>
      </c>
    </row>
    <row r="45" spans="3:19">
      <c r="C45" s="10"/>
      <c r="D45" s="113"/>
      <c r="E45" s="75"/>
      <c r="F45" s="98"/>
      <c r="G45" s="74"/>
      <c r="H45" s="118"/>
      <c r="I45" s="125"/>
      <c r="Q45" s="171">
        <v>2024</v>
      </c>
      <c r="R45" s="178">
        <v>6177</v>
      </c>
    </row>
    <row r="46" spans="3:19">
      <c r="C46" s="10"/>
      <c r="D46" s="114"/>
      <c r="E46" s="75"/>
      <c r="F46" s="98"/>
      <c r="G46" s="10"/>
      <c r="H46" s="121"/>
      <c r="I46" s="95"/>
    </row>
    <row r="47" spans="3:19">
      <c r="C47" s="10"/>
      <c r="D47" s="11"/>
      <c r="E47" s="75"/>
      <c r="F47" s="98"/>
      <c r="G47" s="10"/>
      <c r="H47" s="121"/>
      <c r="I47" s="95"/>
    </row>
    <row r="48" spans="3:19">
      <c r="C48" s="10"/>
      <c r="D48" s="11"/>
      <c r="E48" s="75"/>
      <c r="F48" s="98"/>
      <c r="G48" s="10"/>
      <c r="H48" s="121"/>
      <c r="I48" s="95"/>
    </row>
    <row r="49" spans="4:6">
      <c r="D49" s="11"/>
      <c r="E49" s="75"/>
      <c r="F49" s="99"/>
    </row>
    <row r="50" spans="4:6">
      <c r="D50" s="11"/>
      <c r="E50" s="75"/>
      <c r="F50" s="99"/>
    </row>
    <row r="51" spans="4:6">
      <c r="D51" s="11"/>
      <c r="E51" s="11"/>
      <c r="F51" s="99"/>
    </row>
    <row r="52" spans="4:6">
      <c r="D52" s="11"/>
    </row>
    <row r="53" spans="4:6">
      <c r="D53" s="11"/>
    </row>
    <row r="54" spans="4:6">
      <c r="D54" s="11"/>
    </row>
    <row r="55" spans="4:6">
      <c r="D55" s="11"/>
    </row>
  </sheetData>
  <sheetProtection password="CCE5" sheet="1" objects="1" scenarios="1" selectLockedCells="1"/>
  <protectedRanges>
    <protectedRange sqref="C32:C37 D29 F32:F37 F20:F29 C20:D28 E20:E27 H20:H29" name="Rango1"/>
    <protectedRange sqref="C38:F38 G37:H38" name="Rango1_1"/>
    <protectedRange sqref="C18" name="Rango1_2"/>
    <protectedRange sqref="C17" name="Rango1_4"/>
    <protectedRange sqref="C29" name="Rango1_5"/>
  </protectedRanges>
  <mergeCells count="4">
    <mergeCell ref="C10:D10"/>
    <mergeCell ref="C12:D12"/>
    <mergeCell ref="B4:B6"/>
    <mergeCell ref="C8:F8"/>
  </mergeCells>
  <phoneticPr fontId="2" type="noConversion"/>
  <conditionalFormatting sqref="C32:E37 C26:D27 E25:E26">
    <cfRule type="cellIs" dxfId="6" priority="1" stopIfTrue="1" operator="lessThanOrEqual">
      <formula>0</formula>
    </cfRule>
  </conditionalFormatting>
  <dataValidations count="2">
    <dataValidation type="list" allowBlank="1" showInputMessage="1" showErrorMessage="1" sqref="E12">
      <formula1>$S$18:$S$38</formula1>
    </dataValidation>
    <dataValidation type="list" allowBlank="1" showInputMessage="1" showErrorMessage="1" sqref="E10">
      <formula1>$S$10:$S$12</formula1>
    </dataValidation>
  </dataValidations>
  <pageMargins left="0.75" right="0.75" top="1" bottom="1" header="0" footer="0"/>
  <pageSetup paperSize="9" orientation="landscape" horizontalDpi="4294967293" r:id="rId1"/>
  <headerFooter alignWithMargins="0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H114"/>
  <sheetViews>
    <sheetView workbookViewId="0"/>
  </sheetViews>
  <sheetFormatPr baseColWidth="10" defaultRowHeight="12.75"/>
  <cols>
    <col min="1" max="1" width="39.140625" style="1" bestFit="1" customWidth="1"/>
    <col min="2" max="2" width="17.7109375" style="1" bestFit="1" customWidth="1"/>
    <col min="3" max="3" width="39.140625" style="1" bestFit="1" customWidth="1"/>
    <col min="4" max="4" width="5.28515625" style="1" bestFit="1" customWidth="1"/>
    <col min="5" max="5" width="23.7109375" style="1" bestFit="1" customWidth="1"/>
    <col min="6" max="6" width="2.42578125" style="1" bestFit="1" customWidth="1"/>
    <col min="7" max="7" width="31.7109375" style="1" customWidth="1"/>
    <col min="8" max="8" width="5.28515625" style="1" bestFit="1" customWidth="1"/>
    <col min="9" max="9" width="7" style="1" bestFit="1" customWidth="1"/>
    <col min="10" max="10" width="23" style="1" bestFit="1" customWidth="1"/>
    <col min="11" max="11" width="6.85546875" style="1" bestFit="1" customWidth="1"/>
    <col min="12" max="12" width="23.42578125" style="1" bestFit="1" customWidth="1"/>
    <col min="13" max="13" width="52.140625" style="1" bestFit="1" customWidth="1"/>
    <col min="14" max="14" width="23" style="1" bestFit="1" customWidth="1"/>
    <col min="15" max="15" width="7" style="1" bestFit="1" customWidth="1"/>
    <col min="16" max="16" width="13.28515625" style="1" bestFit="1" customWidth="1"/>
    <col min="17" max="17" width="6.85546875" style="1" bestFit="1" customWidth="1"/>
    <col min="18" max="18" width="3.42578125" style="1" customWidth="1"/>
    <col min="19" max="19" width="35.7109375" style="1" bestFit="1" customWidth="1"/>
    <col min="20" max="20" width="5.28515625" style="1" bestFit="1" customWidth="1"/>
    <col min="21" max="21" width="7" style="1" bestFit="1" customWidth="1"/>
    <col min="22" max="22" width="5.28515625" style="1" bestFit="1" customWidth="1"/>
    <col min="23" max="23" width="6.85546875" style="1" bestFit="1" customWidth="1"/>
    <col min="24" max="24" width="3.5703125" style="1" bestFit="1" customWidth="1"/>
    <col min="25" max="25" width="40.140625" style="18" bestFit="1" customWidth="1"/>
    <col min="26" max="26" width="19" style="1" bestFit="1" customWidth="1"/>
    <col min="27" max="27" width="7" style="1" bestFit="1" customWidth="1"/>
    <col min="28" max="28" width="19" style="1" bestFit="1" customWidth="1"/>
    <col min="29" max="29" width="9" style="1" customWidth="1"/>
    <col min="30" max="30" width="21.28515625" style="1" bestFit="1" customWidth="1"/>
    <col min="31" max="31" width="2.5703125" style="1" bestFit="1" customWidth="1"/>
    <col min="32" max="32" width="15.5703125" style="1" bestFit="1" customWidth="1"/>
    <col min="33" max="33" width="11.42578125" style="1"/>
    <col min="34" max="34" width="15.5703125" style="1" bestFit="1" customWidth="1"/>
    <col min="35" max="35" width="13.85546875" style="1" customWidth="1"/>
    <col min="36" max="16384" width="11.42578125" style="1"/>
  </cols>
  <sheetData>
    <row r="1" spans="1:29">
      <c r="A1" s="24" t="s">
        <v>21</v>
      </c>
      <c r="B1" s="24"/>
      <c r="C1" s="24"/>
      <c r="D1" s="24"/>
      <c r="E1" s="24"/>
      <c r="F1" s="24"/>
      <c r="G1" s="24" t="s">
        <v>128</v>
      </c>
      <c r="H1" s="24"/>
      <c r="I1" s="24"/>
      <c r="J1" s="24"/>
      <c r="K1" s="24"/>
      <c r="L1" s="24"/>
      <c r="M1" s="24" t="s">
        <v>130</v>
      </c>
      <c r="N1" s="24"/>
      <c r="O1" s="24"/>
      <c r="P1" s="24"/>
      <c r="Q1" s="24"/>
      <c r="R1" s="24"/>
      <c r="S1" s="24" t="s">
        <v>146</v>
      </c>
      <c r="T1" s="24"/>
      <c r="U1" s="24"/>
      <c r="V1" s="24"/>
      <c r="W1" s="24"/>
      <c r="Y1" s="24" t="s">
        <v>0</v>
      </c>
    </row>
    <row r="2" spans="1:29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Y2" s="145" t="s">
        <v>106</v>
      </c>
      <c r="Z2" s="145" t="s">
        <v>107</v>
      </c>
      <c r="AA2" s="145" t="s">
        <v>108</v>
      </c>
      <c r="AB2" s="145" t="s">
        <v>109</v>
      </c>
      <c r="AC2" s="145" t="s">
        <v>110</v>
      </c>
    </row>
    <row r="3" spans="1:29" s="2" customFormat="1" ht="13.5" thickBot="1">
      <c r="A3" s="25" t="s">
        <v>24</v>
      </c>
      <c r="B3" s="25"/>
      <c r="C3" s="25"/>
      <c r="D3" s="25"/>
      <c r="E3" s="25"/>
      <c r="F3" s="25"/>
      <c r="G3" s="25" t="s">
        <v>24</v>
      </c>
      <c r="H3" s="25"/>
      <c r="I3" s="25"/>
      <c r="J3" s="25"/>
      <c r="K3" s="25"/>
      <c r="M3" s="25" t="s">
        <v>24</v>
      </c>
      <c r="N3" s="25"/>
      <c r="O3" s="25"/>
      <c r="P3" s="25"/>
      <c r="Q3" s="25"/>
      <c r="R3" s="25"/>
      <c r="S3" s="25" t="s">
        <v>24</v>
      </c>
      <c r="T3" s="25"/>
      <c r="U3" s="25"/>
      <c r="V3" s="25"/>
      <c r="W3" s="25"/>
      <c r="X3" s="19"/>
      <c r="Y3" s="2" t="s">
        <v>24</v>
      </c>
    </row>
    <row r="4" spans="1:29" ht="13.5" thickBot="1">
      <c r="A4" s="26" t="s">
        <v>3</v>
      </c>
      <c r="B4" s="27"/>
      <c r="C4" s="26" t="s">
        <v>4</v>
      </c>
      <c r="D4" s="26"/>
      <c r="E4" s="28" t="s">
        <v>5</v>
      </c>
      <c r="F4" s="29"/>
      <c r="G4" s="26" t="s">
        <v>3</v>
      </c>
      <c r="H4" s="27"/>
      <c r="I4" s="26" t="s">
        <v>4</v>
      </c>
      <c r="J4" s="26"/>
      <c r="K4" s="28" t="s">
        <v>5</v>
      </c>
      <c r="M4" s="26" t="s">
        <v>3</v>
      </c>
      <c r="N4" s="27"/>
      <c r="O4" s="26" t="s">
        <v>4</v>
      </c>
      <c r="P4" s="26"/>
      <c r="Q4" s="28" t="s">
        <v>5</v>
      </c>
      <c r="R4" s="127"/>
      <c r="S4" s="26" t="s">
        <v>3</v>
      </c>
      <c r="T4" s="27"/>
      <c r="U4" s="26" t="s">
        <v>4</v>
      </c>
      <c r="V4" s="26"/>
      <c r="W4" s="28" t="s">
        <v>5</v>
      </c>
      <c r="X4" s="18"/>
      <c r="Y4" s="58" t="s">
        <v>3</v>
      </c>
      <c r="Z4" s="59"/>
      <c r="AA4" s="58" t="s">
        <v>4</v>
      </c>
      <c r="AB4" s="58"/>
      <c r="AC4" s="68" t="s">
        <v>5</v>
      </c>
    </row>
    <row r="5" spans="1:29">
      <c r="A5" s="30">
        <v>0</v>
      </c>
      <c r="B5" s="31" t="s">
        <v>2</v>
      </c>
      <c r="C5" s="30">
        <v>5</v>
      </c>
      <c r="D5" s="31" t="s">
        <v>2</v>
      </c>
      <c r="E5" s="32">
        <v>0</v>
      </c>
      <c r="F5" s="29"/>
      <c r="G5" s="82">
        <v>0</v>
      </c>
      <c r="H5" s="131" t="s">
        <v>2</v>
      </c>
      <c r="I5" s="82">
        <v>7</v>
      </c>
      <c r="J5" s="131" t="s">
        <v>2</v>
      </c>
      <c r="K5" s="132">
        <v>0</v>
      </c>
      <c r="M5" s="30">
        <v>0</v>
      </c>
      <c r="N5" s="31" t="s">
        <v>2</v>
      </c>
      <c r="O5" s="30">
        <v>7</v>
      </c>
      <c r="P5" s="31" t="s">
        <v>2</v>
      </c>
      <c r="Q5" s="32">
        <v>0</v>
      </c>
      <c r="R5" s="89"/>
      <c r="S5" s="30">
        <v>0</v>
      </c>
      <c r="T5" s="31" t="s">
        <v>2</v>
      </c>
      <c r="U5" s="30">
        <v>7</v>
      </c>
      <c r="V5" s="31" t="s">
        <v>2</v>
      </c>
      <c r="W5" s="32">
        <v>0</v>
      </c>
      <c r="X5" s="18">
        <v>5</v>
      </c>
      <c r="Y5" s="167">
        <f>IF(OR('Escala de Rentas IRPF Trabajo'!$E$12=2007,'Escala de Rentas IRPF Trabajo'!$E$12="2008 (1/1/08 al 31/8/08)"),Parámetros!A5,IF(OR('Escala de Rentas IRPF Trabajo'!$E$12="2012 (1/8/12 al 31/12/12)",'Escala de Rentas IRPF Trabajo'!$E$12=2013,'Escala de Rentas IRPF Trabajo'!$E$12=2014,'Escala de Rentas IRPF Trabajo'!$E$12=2015,'Escala de Rentas IRPF Trabajo'!$E$12=2016),Parámetros!M5,IF(OR('Escala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Trabajo'!$E$12=2024),Parámetros!S5,Parámetros!G5)))</f>
        <v>0</v>
      </c>
      <c r="Z5" s="66" t="s">
        <v>2</v>
      </c>
      <c r="AA5" s="61">
        <f>IF(OR('Escala de Rentas IRPF Trabajo'!$E$12=2007,'Escala de Rentas IRPF Trabajo'!$E$12="2008 (1/1/08 al 31/8/08)"),Parámetros!C5,IF(OR('Escala de Rentas IRPF Trabajo'!$E$12="2012 (1/8/12 al 31/12/12)",'Escala de Rentas IRPF Trabajo'!$E$12=2013,'Escala de Rentas IRPF Trabajo'!$E$12=2014,'Escala de Rentas IRPF Trabajo'!$E$12=2015,'Escala de Rentas IRPF Trabajo'!$E$12=2016),Parámetros!O5,IF(OR('Escala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Trabajo'!$E$12=2024),Parámetros!U5,Parámetros!I5)))</f>
        <v>7</v>
      </c>
      <c r="AB5" s="62" t="s">
        <v>2</v>
      </c>
      <c r="AC5" s="146">
        <f>IF(OR('Escala de Rentas IRPF Trabajo'!$E$12=2007,'Escala de Rentas IRPF Trabajo'!$E$12="2008 (1/1/08 al 31/8/08)"),E5,IF(OR('Escala de Rentas IRPF Trabajo'!$E$12="2012 (1/8/12 al 31/12/12)",'Escala de Rentas IRPF Trabajo'!$E$12=2013,'Escala de Rentas IRPF Trabajo'!$E$12=2014,'Escala de Rentas IRPF Trabajo'!$E$12=2015,'Escala de Rentas IRPF Trabajo'!$E$12=2016),Q5,IF(OR('Escala de Rentas IRPF Trabajo'!$E$12=2017,'Escala de Rentas IRPF Trabajo'!$E$12=2018,'Escala de Rentas IRPF Trabajo'!$E$12=2019,'Escala de Rentas IRPF Trabajo'!$E$12=2020),W5,K5)))</f>
        <v>0</v>
      </c>
    </row>
    <row r="6" spans="1:29">
      <c r="A6" s="33">
        <v>5</v>
      </c>
      <c r="B6" s="34" t="s">
        <v>2</v>
      </c>
      <c r="C6" s="33">
        <v>10</v>
      </c>
      <c r="D6" s="34" t="s">
        <v>2</v>
      </c>
      <c r="E6" s="35">
        <v>0.1</v>
      </c>
      <c r="F6" s="29"/>
      <c r="G6" s="33">
        <v>7</v>
      </c>
      <c r="H6" s="34" t="s">
        <v>2</v>
      </c>
      <c r="I6" s="33">
        <v>10</v>
      </c>
      <c r="J6" s="34" t="s">
        <v>2</v>
      </c>
      <c r="K6" s="35">
        <v>0.1</v>
      </c>
      <c r="M6" s="33">
        <v>7</v>
      </c>
      <c r="N6" s="34" t="s">
        <v>2</v>
      </c>
      <c r="O6" s="33">
        <v>10</v>
      </c>
      <c r="P6" s="34" t="s">
        <v>2</v>
      </c>
      <c r="Q6" s="35">
        <v>0.1</v>
      </c>
      <c r="R6" s="89"/>
      <c r="S6" s="33">
        <v>7</v>
      </c>
      <c r="T6" s="34" t="s">
        <v>2</v>
      </c>
      <c r="U6" s="33">
        <v>10</v>
      </c>
      <c r="V6" s="34" t="s">
        <v>2</v>
      </c>
      <c r="W6" s="35">
        <v>0.1</v>
      </c>
      <c r="X6" s="18">
        <v>6</v>
      </c>
      <c r="Y6" s="168">
        <f>IF(OR('Escala de Rentas IRPF Trabajo'!$E$12=2007,'Escala de Rentas IRPF Trabajo'!$E$12="2008 (1/1/08 al 31/8/08)"),Parámetros!A6,IF(OR('Escala de Rentas IRPF Trabajo'!$E$12="2012 (1/8/12 al 31/12/12)",'Escala de Rentas IRPF Trabajo'!$E$12=2013,'Escala de Rentas IRPF Trabajo'!$E$12=2014,'Escala de Rentas IRPF Trabajo'!$E$12=2015,'Escala de Rentas IRPF Trabajo'!$E$12=2016),Parámetros!M6,IF(OR('Escala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Trabajo'!$E$12=2024),Parámetros!S6,Parámetros!G6)))</f>
        <v>7</v>
      </c>
      <c r="Z6" s="60" t="s">
        <v>2</v>
      </c>
      <c r="AA6" s="63">
        <f>IF(OR('Escala de Rentas IRPF Trabajo'!$E$12=2007,'Escala de Rentas IRPF Trabajo'!$E$12="2008 (1/1/08 al 31/8/08)"),Parámetros!C6,IF(OR('Escala de Rentas IRPF Trabajo'!$E$12="2012 (1/8/12 al 31/12/12)",'Escala de Rentas IRPF Trabajo'!$E$12=2013,'Escala de Rentas IRPF Trabajo'!$E$12=2014,'Escala de Rentas IRPF Trabajo'!$E$12=2015,'Escala de Rentas IRPF Trabajo'!$E$12=2016),Parámetros!O6,IF(OR('Escala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Trabajo'!$E$12=2024),Parámetros!U6,Parámetros!I6)))</f>
        <v>10</v>
      </c>
      <c r="AB6" s="64" t="s">
        <v>2</v>
      </c>
      <c r="AC6" s="147">
        <f>IF(OR('Escala de Rentas IRPF Trabajo'!$E$12=2007,'Escala de Rentas IRPF Trabajo'!$E$12="2008 (1/1/08 al 31/8/08)"),E6,IF(OR('Escala de Rentas IRPF Trabajo'!$E$12="2012 (1/8/12 al 31/12/12)",'Escala de Rentas IRPF Trabajo'!$E$12=2013,'Escala de Rentas IRPF Trabajo'!$E$12=2014,'Escala de Rentas IRPF Trabajo'!$E$12=2015,'Escala de Rentas IRPF Trabajo'!$E$12=2016),Q6,IF(OR('Escala de Rentas IRPF Trabajo'!$E$12=2017,'Escala de Rentas IRPF Trabajo'!$E$12=2018,'Escala de Rentas IRPF Trabajo'!$E$12=2019,'Escala de Rentas IRPF Trabajo'!$E$12=2020),W6,K6)))</f>
        <v>0.1</v>
      </c>
    </row>
    <row r="7" spans="1:29">
      <c r="A7" s="33">
        <v>10</v>
      </c>
      <c r="B7" s="34" t="s">
        <v>2</v>
      </c>
      <c r="C7" s="33">
        <v>15</v>
      </c>
      <c r="D7" s="34" t="s">
        <v>2</v>
      </c>
      <c r="E7" s="35">
        <v>0.15</v>
      </c>
      <c r="F7" s="29"/>
      <c r="G7" s="33">
        <v>10</v>
      </c>
      <c r="H7" s="34" t="s">
        <v>2</v>
      </c>
      <c r="I7" s="33">
        <v>15</v>
      </c>
      <c r="J7" s="34" t="s">
        <v>2</v>
      </c>
      <c r="K7" s="35">
        <v>0.15</v>
      </c>
      <c r="M7" s="33">
        <v>10</v>
      </c>
      <c r="N7" s="34" t="s">
        <v>2</v>
      </c>
      <c r="O7" s="33">
        <v>15</v>
      </c>
      <c r="P7" s="34" t="s">
        <v>2</v>
      </c>
      <c r="Q7" s="35">
        <v>0.15</v>
      </c>
      <c r="R7" s="89"/>
      <c r="S7" s="33">
        <v>10</v>
      </c>
      <c r="T7" s="34" t="s">
        <v>2</v>
      </c>
      <c r="U7" s="33">
        <v>15</v>
      </c>
      <c r="V7" s="34" t="s">
        <v>2</v>
      </c>
      <c r="W7" s="35">
        <v>0.15</v>
      </c>
      <c r="X7" s="18">
        <v>7</v>
      </c>
      <c r="Y7" s="168">
        <f>IF(OR('Escala de Rentas IRPF Trabajo'!$E$12=2007,'Escala de Rentas IRPF Trabajo'!$E$12="2008 (1/1/08 al 31/8/08)"),Parámetros!A7,IF(OR('Escala de Rentas IRPF Trabajo'!$E$12="2012 (1/8/12 al 31/12/12)",'Escala de Rentas IRPF Trabajo'!$E$12=2013,'Escala de Rentas IRPF Trabajo'!$E$12=2014,'Escala de Rentas IRPF Trabajo'!$E$12=2015,'Escala de Rentas IRPF Trabajo'!$E$12=2016),Parámetros!M7,IF(OR('Escala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Trabajo'!$E$12=2024),Parámetros!S7,Parámetros!G7)))</f>
        <v>10</v>
      </c>
      <c r="Z7" s="60" t="s">
        <v>2</v>
      </c>
      <c r="AA7" s="63">
        <f>IF(OR('Escala de Rentas IRPF Trabajo'!$E$12=2007,'Escala de Rentas IRPF Trabajo'!$E$12="2008 (1/1/08 al 31/8/08)"),Parámetros!C7,IF(OR('Escala de Rentas IRPF Trabajo'!$E$12="2012 (1/8/12 al 31/12/12)",'Escala de Rentas IRPF Trabajo'!$E$12=2013,'Escala de Rentas IRPF Trabajo'!$E$12=2014,'Escala de Rentas IRPF Trabajo'!$E$12=2015,'Escala de Rentas IRPF Trabajo'!$E$12=2016),Parámetros!O7,IF(OR('Escala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Trabajo'!$E$12=2024),Parámetros!U7,Parámetros!I7)))</f>
        <v>15</v>
      </c>
      <c r="AB7" s="64" t="s">
        <v>2</v>
      </c>
      <c r="AC7" s="147">
        <f>IF(OR('Escala de Rentas IRPF Trabajo'!$E$12=2007,'Escala de Rentas IRPF Trabajo'!$E$12="2008 (1/1/08 al 31/8/08)"),E7,IF(OR('Escala de Rentas IRPF Trabajo'!$E$12="2012 (1/8/12 al 31/12/12)",'Escala de Rentas IRPF Trabajo'!$E$12=2013,'Escala de Rentas IRPF Trabajo'!$E$12=2014,'Escala de Rentas IRPF Trabajo'!$E$12=2015,'Escala de Rentas IRPF Trabajo'!$E$12=2016),Q7,IF(OR('Escala de Rentas IRPF Trabajo'!$E$12=2017,'Escala de Rentas IRPF Trabajo'!$E$12=2018,'Escala de Rentas IRPF Trabajo'!$E$12=2019,'Escala de Rentas IRPF Trabajo'!$E$12=2020),W7,K7)))</f>
        <v>0.15</v>
      </c>
    </row>
    <row r="8" spans="1:29">
      <c r="A8" s="33">
        <v>15</v>
      </c>
      <c r="B8" s="34" t="s">
        <v>2</v>
      </c>
      <c r="C8" s="33">
        <v>50</v>
      </c>
      <c r="D8" s="34" t="s">
        <v>2</v>
      </c>
      <c r="E8" s="35">
        <v>0.2</v>
      </c>
      <c r="F8" s="29"/>
      <c r="G8" s="33">
        <v>15</v>
      </c>
      <c r="H8" s="34" t="s">
        <v>2</v>
      </c>
      <c r="I8" s="33">
        <v>50</v>
      </c>
      <c r="J8" s="34" t="s">
        <v>2</v>
      </c>
      <c r="K8" s="35">
        <v>0.2</v>
      </c>
      <c r="M8" s="33">
        <v>15</v>
      </c>
      <c r="N8" s="34" t="s">
        <v>2</v>
      </c>
      <c r="O8" s="33">
        <v>50</v>
      </c>
      <c r="P8" s="34" t="s">
        <v>2</v>
      </c>
      <c r="Q8" s="35">
        <v>0.2</v>
      </c>
      <c r="R8" s="89"/>
      <c r="S8" s="33">
        <v>15</v>
      </c>
      <c r="T8" s="34" t="s">
        <v>2</v>
      </c>
      <c r="U8" s="33">
        <v>30</v>
      </c>
      <c r="V8" s="34" t="s">
        <v>2</v>
      </c>
      <c r="W8" s="35">
        <v>0.24</v>
      </c>
      <c r="X8" s="18">
        <v>8</v>
      </c>
      <c r="Y8" s="168">
        <f>IF(OR('Escala de Rentas IRPF Trabajo'!$E$12=2007,'Escala de Rentas IRPF Trabajo'!$E$12="2008 (1/1/08 al 31/8/08)"),Parámetros!A8,IF(OR('Escala de Rentas IRPF Trabajo'!$E$12="2012 (1/8/12 al 31/12/12)",'Escala de Rentas IRPF Trabajo'!$E$12=2013,'Escala de Rentas IRPF Trabajo'!$E$12=2014,'Escala de Rentas IRPF Trabajo'!$E$12=2015,'Escala de Rentas IRPF Trabajo'!$E$12=2016),Parámetros!M8,IF(OR('Escala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Trabajo'!$E$12=2024),Parámetros!S8,Parámetros!G8)))</f>
        <v>15</v>
      </c>
      <c r="Z8" s="60" t="s">
        <v>2</v>
      </c>
      <c r="AA8" s="63">
        <f>IF(OR('Escala de Rentas IRPF Trabajo'!$E$12=2007,'Escala de Rentas IRPF Trabajo'!$E$12="2008 (1/1/08 al 31/8/08)"),Parámetros!C8,IF(OR('Escala de Rentas IRPF Trabajo'!$E$12="2012 (1/8/12 al 31/12/12)",'Escala de Rentas IRPF Trabajo'!$E$12=2013,'Escala de Rentas IRPF Trabajo'!$E$12=2014,'Escala de Rentas IRPF Trabajo'!$E$12=2015,'Escala de Rentas IRPF Trabajo'!$E$12=2016),Parámetros!O8,IF(OR('Escala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Trabajo'!$E$12=2024),Parámetros!U8,Parámetros!I8)))</f>
        <v>30</v>
      </c>
      <c r="AB8" s="64" t="s">
        <v>2</v>
      </c>
      <c r="AC8" s="147">
        <f>IF(OR('Escala de Rentas IRPF Trabajo'!$E$12=2007,'Escala de Rentas IRPF Trabajo'!$E$12="2008 (1/1/08 al 31/8/08)"),E8,IF(OR('Escala de Rentas IRPF Trabajo'!$E$12="2012 (1/8/12 al 31/12/12)",'Escala de Rentas IRPF Trabajo'!$E$12=2013,'Escala de Rentas IRPF Trabajo'!$E$12=2014,'Escala de Rentas IRPF Trabajo'!$E$12=2015,'Escala de Rentas IRPF Trabajo'!$E$12=2016),Q8,IF(OR('Escala de Rentas IRPF Trabajo'!$E$12=2017,'Escala de Rentas IRPF Trabajo'!$E$12=2018,'Escala de Rentas IRPF Trabajo'!$E$12=2019,'Escala de Rentas IRPF Trabajo'!$E$12=2020),W8,K8)))</f>
        <v>0.2</v>
      </c>
    </row>
    <row r="9" spans="1:29" ht="12" customHeight="1">
      <c r="A9" s="33">
        <v>50</v>
      </c>
      <c r="B9" s="34" t="s">
        <v>2</v>
      </c>
      <c r="C9" s="33">
        <v>100</v>
      </c>
      <c r="D9" s="34" t="s">
        <v>2</v>
      </c>
      <c r="E9" s="35">
        <v>0.22</v>
      </c>
      <c r="F9" s="29"/>
      <c r="G9" s="33">
        <v>50</v>
      </c>
      <c r="H9" s="34" t="s">
        <v>2</v>
      </c>
      <c r="I9" s="33">
        <v>100</v>
      </c>
      <c r="J9" s="34" t="s">
        <v>2</v>
      </c>
      <c r="K9" s="35">
        <v>0.22</v>
      </c>
      <c r="M9" s="33">
        <v>50</v>
      </c>
      <c r="N9" s="34" t="s">
        <v>2</v>
      </c>
      <c r="O9" s="33">
        <v>75</v>
      </c>
      <c r="P9" s="34" t="s">
        <v>2</v>
      </c>
      <c r="Q9" s="35">
        <v>0.22</v>
      </c>
      <c r="R9" s="89"/>
      <c r="S9" s="33">
        <v>30</v>
      </c>
      <c r="T9" s="34" t="s">
        <v>2</v>
      </c>
      <c r="U9" s="33">
        <v>50</v>
      </c>
      <c r="V9" s="34" t="s">
        <v>2</v>
      </c>
      <c r="W9" s="35">
        <v>0.25</v>
      </c>
      <c r="X9" s="18">
        <v>9</v>
      </c>
      <c r="Y9" s="168">
        <f>IF(OR('Escala de Rentas IRPF Trabajo'!$E$12=2007,'Escala de Rentas IRPF Trabajo'!$E$12="2008 (1/1/08 al 31/8/08)"),Parámetros!A9,IF(OR('Escala de Rentas IRPF Trabajo'!$E$12="2012 (1/8/12 al 31/12/12)",'Escala de Rentas IRPF Trabajo'!$E$12=2013,'Escala de Rentas IRPF Trabajo'!$E$12=2014,'Escala de Rentas IRPF Trabajo'!$E$12=2015,'Escala de Rentas IRPF Trabajo'!$E$12=2016),Parámetros!M9,IF(OR('Escala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Trabajo'!$E$12=2024),Parámetros!S9,Parámetros!G9)))</f>
        <v>30</v>
      </c>
      <c r="Z9" s="60" t="s">
        <v>2</v>
      </c>
      <c r="AA9" s="63">
        <f>IF(OR('Escala de Rentas IRPF Trabajo'!$E$12=2007,'Escala de Rentas IRPF Trabajo'!$E$12="2008 (1/1/08 al 31/8/08)"),Parámetros!C9,IF(OR('Escala de Rentas IRPF Trabajo'!$E$12="2012 (1/8/12 al 31/12/12)",'Escala de Rentas IRPF Trabajo'!$E$12=2013,'Escala de Rentas IRPF Trabajo'!$E$12=2014,'Escala de Rentas IRPF Trabajo'!$E$12=2015,'Escala de Rentas IRPF Trabajo'!$E$12=2016),Parámetros!O9,IF(OR('Escala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Trabajo'!$E$12=2024),Parámetros!U9,Parámetros!I9)))</f>
        <v>50</v>
      </c>
      <c r="AB9" s="64" t="s">
        <v>2</v>
      </c>
      <c r="AC9" s="147">
        <f>IF(OR('Escala de Rentas IRPF Trabajo'!$E$12=2007,'Escala de Rentas IRPF Trabajo'!$E$12="2008 (1/1/08 al 31/8/08)"),E9,IF(OR('Escala de Rentas IRPF Trabajo'!$E$12="2012 (1/8/12 al 31/12/12)",'Escala de Rentas IRPF Trabajo'!$E$12=2013,'Escala de Rentas IRPF Trabajo'!$E$12=2014,'Escala de Rentas IRPF Trabajo'!$E$12=2015,'Escala de Rentas IRPF Trabajo'!$E$12=2016),Q9,IF(OR('Escala de Rentas IRPF Trabajo'!$E$12=2017,'Escala de Rentas IRPF Trabajo'!$E$12=2018,'Escala de Rentas IRPF Trabajo'!$E$12=2019,'Escala de Rentas IRPF Trabajo'!$E$12=2020),W9,K9)))</f>
        <v>0.22</v>
      </c>
    </row>
    <row r="10" spans="1:29" ht="12" customHeight="1">
      <c r="A10" s="33">
        <v>100</v>
      </c>
      <c r="B10" s="34" t="s">
        <v>2</v>
      </c>
      <c r="C10" s="33"/>
      <c r="D10" s="34"/>
      <c r="E10" s="35">
        <v>0.25</v>
      </c>
      <c r="F10" s="29"/>
      <c r="G10" s="33">
        <v>100</v>
      </c>
      <c r="H10" s="34" t="s">
        <v>2</v>
      </c>
      <c r="I10" s="33"/>
      <c r="J10" s="34" t="s">
        <v>2</v>
      </c>
      <c r="K10" s="35">
        <v>0.25</v>
      </c>
      <c r="M10" s="33">
        <v>75</v>
      </c>
      <c r="N10" s="34" t="s">
        <v>2</v>
      </c>
      <c r="O10" s="33">
        <v>115</v>
      </c>
      <c r="P10" s="34" t="s">
        <v>2</v>
      </c>
      <c r="Q10" s="35">
        <v>0.25</v>
      </c>
      <c r="R10" s="89"/>
      <c r="S10" s="33">
        <v>50</v>
      </c>
      <c r="T10" s="34" t="s">
        <v>2</v>
      </c>
      <c r="U10" s="33">
        <v>75</v>
      </c>
      <c r="V10" s="34" t="s">
        <v>2</v>
      </c>
      <c r="W10" s="35">
        <v>0.27</v>
      </c>
      <c r="X10" s="18">
        <v>10</v>
      </c>
      <c r="Y10" s="168">
        <f>IF(OR('Escala de Rentas IRPF Trabajo'!$E$12=2007,'Escala de Rentas IRPF Trabajo'!$E$12="2008 (1/1/08 al 31/8/08)"),Parámetros!A10,IF(OR('Escala de Rentas IRPF Trabajo'!$E$12="2012 (1/8/12 al 31/12/12)",'Escala de Rentas IRPF Trabajo'!$E$12=2013,'Escala de Rentas IRPF Trabajo'!$E$12=2014,'Escala de Rentas IRPF Trabajo'!$E$12=2015,'Escala de Rentas IRPF Trabajo'!$E$12=2016),Parámetros!M10,IF(OR('Escala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Trabajo'!$E$12=2024),Parámetros!S10,Parámetros!G10)))</f>
        <v>50</v>
      </c>
      <c r="Z10" s="60" t="s">
        <v>2</v>
      </c>
      <c r="AA10" s="63">
        <f>IF(OR('Escala de Rentas IRPF Trabajo'!$E$12=2007,'Escala de Rentas IRPF Trabajo'!$E$12="2008 (1/1/08 al 31/8/08)"),Parámetros!C10,IF(OR('Escala de Rentas IRPF Trabajo'!$E$12="2012 (1/8/12 al 31/12/12)",'Escala de Rentas IRPF Trabajo'!$E$12=2013,'Escala de Rentas IRPF Trabajo'!$E$12=2014,'Escala de Rentas IRPF Trabajo'!$E$12=2015,'Escala de Rentas IRPF Trabajo'!$E$12=2016),Parámetros!O10,IF(OR('Escala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Trabajo'!$E$12=2024),Parámetros!U10,Parámetros!I10)))</f>
        <v>75</v>
      </c>
      <c r="AB10" s="64" t="s">
        <v>2</v>
      </c>
      <c r="AC10" s="147">
        <f>IF(OR('Escala de Rentas IRPF Trabajo'!$E$12=2007,'Escala de Rentas IRPF Trabajo'!$E$12="2008 (1/1/08 al 31/8/08)"),E10,IF(OR('Escala de Rentas IRPF Trabajo'!$E$12="2012 (1/8/12 al 31/12/12)",'Escala de Rentas IRPF Trabajo'!$E$12=2013,'Escala de Rentas IRPF Trabajo'!$E$12=2014,'Escala de Rentas IRPF Trabajo'!$E$12=2015,'Escala de Rentas IRPF Trabajo'!$E$12=2016),Q10,IF(OR('Escala de Rentas IRPF Trabajo'!$E$12=2017,'Escala de Rentas IRPF Trabajo'!$E$12=2018,'Escala de Rentas IRPF Trabajo'!$E$12=2019,'Escala de Rentas IRPF Trabajo'!$E$12=2020),W10,K10)))</f>
        <v>0.25</v>
      </c>
    </row>
    <row r="11" spans="1:29" ht="12" customHeight="1" thickBot="1">
      <c r="A11" s="36"/>
      <c r="B11" s="37"/>
      <c r="C11" s="36"/>
      <c r="D11" s="37"/>
      <c r="E11" s="39"/>
      <c r="F11" s="29"/>
      <c r="G11" s="36"/>
      <c r="H11" s="37"/>
      <c r="I11" s="36"/>
      <c r="J11" s="37"/>
      <c r="K11" s="39"/>
      <c r="M11" s="36">
        <v>115</v>
      </c>
      <c r="N11" s="37" t="s">
        <v>2</v>
      </c>
      <c r="O11" s="36"/>
      <c r="P11" s="37"/>
      <c r="Q11" s="39">
        <v>0.3</v>
      </c>
      <c r="R11" s="89"/>
      <c r="S11" s="33">
        <v>75</v>
      </c>
      <c r="T11" s="34" t="s">
        <v>2</v>
      </c>
      <c r="U11" s="33">
        <v>115</v>
      </c>
      <c r="V11" s="34" t="s">
        <v>2</v>
      </c>
      <c r="W11" s="35">
        <v>0.31</v>
      </c>
      <c r="X11" s="18">
        <v>11</v>
      </c>
      <c r="Y11" s="168">
        <f>IF(OR('Escala de Rentas IRPF Trabajo'!$E$12=2007,'Escala de Rentas IRPF Trabajo'!$E$12="2008 (1/1/08 al 31/8/08)"),Parámetros!A11,IF(OR('Escala de Rentas IRPF Trabajo'!$E$12="2012 (1/8/12 al 31/12/12)",'Escala de Rentas IRPF Trabajo'!$E$12=2013,'Escala de Rentas IRPF Trabajo'!$E$12=2014,'Escala de Rentas IRPF Trabajo'!$E$12=2015,'Escala de Rentas IRPF Trabajo'!$E$12=2016),Parámetros!M11,IF(OR('Escala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Trabajo'!$E$12=2024),Parámetros!S11,Parámetros!G11)))</f>
        <v>75</v>
      </c>
      <c r="Z11" s="60" t="s">
        <v>2</v>
      </c>
      <c r="AA11" s="63">
        <f>IF(OR('Escala de Rentas IRPF Trabajo'!$E$12=2007,'Escala de Rentas IRPF Trabajo'!$E$12="2008 (1/1/08 al 31/8/08)"),Parámetros!C11,IF(OR('Escala de Rentas IRPF Trabajo'!$E$12="2012 (1/8/12 al 31/12/12)",'Escala de Rentas IRPF Trabajo'!$E$12=2013,'Escala de Rentas IRPF Trabajo'!$E$12=2014,'Escala de Rentas IRPF Trabajo'!$E$12=2015,'Escala de Rentas IRPF Trabajo'!$E$12=2016),Parámetros!O11,IF(OR('Escala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Trabajo'!$E$12=2024),Parámetros!U11,Parámetros!I11)))</f>
        <v>115</v>
      </c>
      <c r="AB11" s="64" t="s">
        <v>2</v>
      </c>
      <c r="AC11" s="147">
        <f>IF(OR('Escala de Rentas IRPF Trabajo'!$E$12=2007,'Escala de Rentas IRPF Trabajo'!$E$12="2008 (1/1/08 al 31/8/08)"),E11,IF(OR('Escala de Rentas IRPF Trabajo'!$E$12="2012 (1/8/12 al 31/12/12)",'Escala de Rentas IRPF Trabajo'!$E$12=2013,'Escala de Rentas IRPF Trabajo'!$E$12=2014,'Escala de Rentas IRPF Trabajo'!$E$12=2015,'Escala de Rentas IRPF Trabajo'!$E$12=2016),Q11,IF(OR('Escala de Rentas IRPF Trabajo'!$E$12=2017,'Escala de Rentas IRPF Trabajo'!$E$12=2018,'Escala de Rentas IRPF Trabajo'!$E$12=2019,'Escala de Rentas IRPF Trabajo'!$E$12=2020),W11,K11)))</f>
        <v>0</v>
      </c>
    </row>
    <row r="12" spans="1:29" ht="13.5" thickBot="1">
      <c r="A12" s="86"/>
      <c r="B12" s="87"/>
      <c r="C12" s="86"/>
      <c r="D12" s="87"/>
      <c r="E12" s="89"/>
      <c r="F12" s="29"/>
      <c r="G12" s="86"/>
      <c r="H12" s="87"/>
      <c r="I12" s="86"/>
      <c r="J12" s="87"/>
      <c r="K12" s="89"/>
      <c r="M12" s="86"/>
      <c r="N12" s="87"/>
      <c r="O12" s="86"/>
      <c r="P12" s="87"/>
      <c r="Q12" s="89"/>
      <c r="R12" s="89"/>
      <c r="S12" s="36">
        <v>115</v>
      </c>
      <c r="T12" s="37" t="s">
        <v>2</v>
      </c>
      <c r="U12" s="36"/>
      <c r="V12" s="37"/>
      <c r="W12" s="39">
        <v>0.36</v>
      </c>
      <c r="X12" s="18"/>
      <c r="Y12" s="169">
        <f>IF(OR('Escala de Rentas IRPF Trabajo'!$E$12=2007,'Escala de Rentas IRPF Trabajo'!$E$12="2008 (1/1/08 al 31/8/08)"),Parámetros!A12,IF(OR('Escala de Rentas IRPF Trabajo'!$E$12="2012 (1/8/12 al 31/12/12)",'Escala de Rentas IRPF Trabajo'!$E$12=2013,'Escala de Rentas IRPF Trabajo'!$E$12=2014,'Escala de Rentas IRPF Trabajo'!$E$12=2015,'Escala de Rentas IRPF Trabajo'!$E$12=2016),Parámetros!M12,IF(OR('Escala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Trabajo'!$E$12=2024),Parámetros!S12,Parámetros!G12)))</f>
        <v>115</v>
      </c>
      <c r="Z12" s="67" t="s">
        <v>2</v>
      </c>
      <c r="AA12" s="17">
        <f>IF(OR('Escala de Rentas IRPF Trabajo'!$E$12=2007,'Escala de Rentas IRPF Trabajo'!$E$12="2008 (1/1/08 al 31/8/08)"),Parámetros!C12,IF(OR('Escala de Rentas IRPF Trabajo'!$E$12="2012 (1/8/12 al 31/12/12)",'Escala de Rentas IRPF Trabajo'!$E$12=2013,'Escala de Rentas IRPF Trabajo'!$E$12=2014,'Escala de Rentas IRPF Trabajo'!$E$12=2015,'Escala de Rentas IRPF Trabajo'!$E$12=2016),Parámetros!O12,IF(OR('Escala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Trabajo'!$E$12=2024),Parámetros!U12,Parámetros!I12)))</f>
        <v>0</v>
      </c>
      <c r="AB12" s="65" t="s">
        <v>2</v>
      </c>
      <c r="AC12" s="148">
        <f>IF(OR('Escala de Rentas IRPF Trabajo'!$E$12=2007,'Escala de Rentas IRPF Trabajo'!$E$12="2008 (1/1/08 al 31/8/08)"),E12,IF(OR('Escala de Rentas IRPF Trabajo'!$E$12="2012 (1/8/12 al 31/12/12)",'Escala de Rentas IRPF Trabajo'!$E$12=2013,'Escala de Rentas IRPF Trabajo'!$E$12=2014,'Escala de Rentas IRPF Trabajo'!$E$12=2015,'Escala de Rentas IRPF Trabajo'!$E$12=2016),Q12,IF(OR('Escala de Rentas IRPF Trabajo'!$E$12=2017,'Escala de Rentas IRPF Trabajo'!$E$12=2018,'Escala de Rentas IRPF Trabajo'!$E$12=2019,'Escala de Rentas IRPF Trabajo'!$E$12=2020),W12,K12)))</f>
        <v>0</v>
      </c>
    </row>
    <row r="13" spans="1:29" ht="12" customHeight="1">
      <c r="A13" s="86"/>
      <c r="B13" s="87"/>
      <c r="C13" s="86"/>
      <c r="D13" s="87"/>
      <c r="E13" s="89"/>
      <c r="F13" s="29"/>
      <c r="G13" s="86"/>
      <c r="H13" s="87"/>
      <c r="I13" s="86"/>
      <c r="J13" s="87"/>
      <c r="K13" s="89"/>
      <c r="M13" s="86"/>
      <c r="N13" s="87"/>
      <c r="O13" s="86"/>
      <c r="P13" s="87"/>
      <c r="Q13" s="89"/>
      <c r="R13" s="89"/>
      <c r="S13" s="86"/>
      <c r="T13" s="87"/>
      <c r="U13" s="86"/>
      <c r="V13" s="87"/>
      <c r="W13" s="89"/>
      <c r="X13" s="18"/>
      <c r="Y13" s="80"/>
      <c r="Z13" s="81"/>
      <c r="AA13" s="80"/>
      <c r="AB13" s="81"/>
      <c r="AC13" s="22"/>
    </row>
    <row r="14" spans="1:29" ht="12" customHeight="1">
      <c r="A14" s="86"/>
      <c r="B14" s="87"/>
      <c r="C14" s="86"/>
      <c r="D14" s="87"/>
      <c r="E14" s="89"/>
      <c r="F14" s="29"/>
      <c r="G14" s="86"/>
      <c r="H14" s="87"/>
      <c r="I14" s="86"/>
      <c r="J14" s="87"/>
      <c r="K14" s="89"/>
      <c r="M14" s="86"/>
      <c r="N14" s="87"/>
      <c r="O14" s="86"/>
      <c r="P14" s="87"/>
      <c r="Q14" s="89"/>
      <c r="R14" s="89"/>
      <c r="S14" s="86"/>
      <c r="T14" s="87"/>
      <c r="U14" s="86"/>
      <c r="V14" s="87"/>
      <c r="W14" s="89"/>
      <c r="X14" s="18"/>
      <c r="Y14" s="80"/>
      <c r="Z14" s="81"/>
      <c r="AA14" s="80"/>
      <c r="AB14" s="81"/>
      <c r="AC14" s="22"/>
    </row>
    <row r="15" spans="1:29" ht="13.5" thickBot="1">
      <c r="A15" s="25" t="s">
        <v>22</v>
      </c>
      <c r="B15" s="25"/>
      <c r="C15" s="25"/>
      <c r="D15" s="25"/>
      <c r="E15" s="25"/>
      <c r="F15" s="29"/>
      <c r="G15" s="25" t="s">
        <v>22</v>
      </c>
      <c r="H15" s="25"/>
      <c r="I15" s="25"/>
      <c r="J15" s="25"/>
      <c r="K15" s="25"/>
      <c r="M15" s="25" t="s">
        <v>22</v>
      </c>
      <c r="N15" s="25"/>
      <c r="O15" s="25"/>
      <c r="P15" s="25"/>
      <c r="Q15" s="25"/>
      <c r="R15" s="25"/>
      <c r="S15" s="25" t="s">
        <v>22</v>
      </c>
      <c r="T15" s="25"/>
      <c r="U15" s="25"/>
      <c r="V15" s="25"/>
      <c r="W15" s="25"/>
      <c r="X15" s="18"/>
      <c r="Y15" s="23" t="s">
        <v>6</v>
      </c>
      <c r="Z15" s="23"/>
      <c r="AA15" s="23"/>
      <c r="AB15" s="23"/>
      <c r="AC15" s="23"/>
    </row>
    <row r="16" spans="1:29" ht="13.5" thickBot="1">
      <c r="A16" s="26" t="s">
        <v>3</v>
      </c>
      <c r="B16" s="27"/>
      <c r="C16" s="26" t="s">
        <v>4</v>
      </c>
      <c r="D16" s="26"/>
      <c r="E16" s="28" t="s">
        <v>5</v>
      </c>
      <c r="F16" s="29"/>
      <c r="G16" s="26" t="s">
        <v>3</v>
      </c>
      <c r="H16" s="27"/>
      <c r="I16" s="26" t="s">
        <v>4</v>
      </c>
      <c r="J16" s="26"/>
      <c r="K16" s="28" t="s">
        <v>5</v>
      </c>
      <c r="M16" s="26" t="s">
        <v>3</v>
      </c>
      <c r="N16" s="27"/>
      <c r="O16" s="26" t="s">
        <v>4</v>
      </c>
      <c r="P16" s="26"/>
      <c r="Q16" s="28" t="s">
        <v>5</v>
      </c>
      <c r="R16" s="127"/>
      <c r="S16" s="26" t="s">
        <v>3</v>
      </c>
      <c r="T16" s="27"/>
      <c r="U16" s="26" t="s">
        <v>4</v>
      </c>
      <c r="V16" s="26"/>
      <c r="W16" s="28" t="s">
        <v>5</v>
      </c>
      <c r="X16" s="18"/>
      <c r="Y16" s="58" t="s">
        <v>3</v>
      </c>
      <c r="Z16" s="59"/>
      <c r="AA16" s="58" t="s">
        <v>4</v>
      </c>
      <c r="AB16" s="58"/>
      <c r="AC16" s="68" t="s">
        <v>5</v>
      </c>
    </row>
    <row r="17" spans="1:29">
      <c r="A17" s="30">
        <v>0</v>
      </c>
      <c r="B17" s="31" t="s">
        <v>2</v>
      </c>
      <c r="C17" s="30">
        <v>5</v>
      </c>
      <c r="D17" s="31" t="s">
        <v>2</v>
      </c>
      <c r="E17" s="32">
        <v>0.1</v>
      </c>
      <c r="F17" s="29"/>
      <c r="G17" s="30">
        <v>0</v>
      </c>
      <c r="H17" s="31" t="s">
        <v>2</v>
      </c>
      <c r="I17" s="30">
        <v>3</v>
      </c>
      <c r="J17" s="31" t="s">
        <v>2</v>
      </c>
      <c r="K17" s="32">
        <v>0.1</v>
      </c>
      <c r="M17" s="30">
        <v>0</v>
      </c>
      <c r="N17" s="31" t="s">
        <v>2</v>
      </c>
      <c r="O17" s="30">
        <v>3</v>
      </c>
      <c r="P17" s="31" t="s">
        <v>2</v>
      </c>
      <c r="Q17" s="32">
        <v>0.1</v>
      </c>
      <c r="R17" s="89"/>
      <c r="S17" s="30">
        <v>0</v>
      </c>
      <c r="T17" s="129" t="s">
        <v>2</v>
      </c>
      <c r="U17" s="30">
        <v>15</v>
      </c>
      <c r="V17" s="31" t="s">
        <v>2</v>
      </c>
      <c r="W17" s="32">
        <v>0.1</v>
      </c>
      <c r="X17" s="18">
        <v>16</v>
      </c>
      <c r="Y17" s="61">
        <f>IF(OR('Escala de Rentas IRPF Trabajo'!$E$12=2007,'Escala de Rentas IRPF Trabajo'!$E$12="2008 (1/1/08 al 31/8/08)"),Parámetros!A17,IF(OR('Escala de Rentas IRPF Trabajo'!$E$12="2012 (1/8/12 al 31/12/12)",'Escala de Rentas IRPF Trabajo'!$E$12=2013,'Escala de Rentas IRPF Trabajo'!$E$12=2014,'Escala de Rentas IRPF Trabajo'!$E$12=2015,'Escala de Rentas IRPF Trabajo'!$E$12=2016),Parámetros!M17,IF(OR('Escala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Trabajo'!$E$12=2024),Parámetros!S17,Parámetros!G17)))</f>
        <v>0</v>
      </c>
      <c r="Z17" s="66" t="s">
        <v>2</v>
      </c>
      <c r="AA17" s="61">
        <f>IF(OR('Escala de Rentas IRPF Trabajo'!$E$12=2007,'Escala de Rentas IRPF Trabajo'!$E$12="2008 (1/1/08 al 31/8/08)"),Parámetros!C17,IF(OR('Escala de Rentas IRPF Trabajo'!$E$12="2012 (1/8/12 al 31/12/12)",'Escala de Rentas IRPF Trabajo'!$E$12=2013,'Escala de Rentas IRPF Trabajo'!$E$12=2014,'Escala de Rentas IRPF Trabajo'!$E$12=2015,'Escala de Rentas IRPF Trabajo'!$E$12=2016),Parámetros!O17,IF(OR('Escala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Trabajo'!$E$12=2024),Parámetros!U17,Parámetros!I17)))</f>
        <v>15</v>
      </c>
      <c r="AB17" s="62" t="s">
        <v>2</v>
      </c>
      <c r="AC17" s="140"/>
    </row>
    <row r="18" spans="1:29" ht="13.5" thickBot="1">
      <c r="A18" s="33">
        <v>5</v>
      </c>
      <c r="B18" s="34" t="s">
        <v>2</v>
      </c>
      <c r="C18" s="33">
        <v>10</v>
      </c>
      <c r="D18" s="34" t="s">
        <v>2</v>
      </c>
      <c r="E18" s="35">
        <v>0.15</v>
      </c>
      <c r="F18" s="29"/>
      <c r="G18" s="33">
        <v>3</v>
      </c>
      <c r="H18" s="34" t="s">
        <v>2</v>
      </c>
      <c r="I18" s="33">
        <v>8</v>
      </c>
      <c r="J18" s="34" t="s">
        <v>2</v>
      </c>
      <c r="K18" s="35">
        <v>0.15</v>
      </c>
      <c r="M18" s="33">
        <v>3</v>
      </c>
      <c r="N18" s="34" t="s">
        <v>2</v>
      </c>
      <c r="O18" s="33">
        <v>8</v>
      </c>
      <c r="P18" s="34" t="s">
        <v>2</v>
      </c>
      <c r="Q18" s="35">
        <v>0.15</v>
      </c>
      <c r="R18" s="89"/>
      <c r="S18" s="36">
        <v>15</v>
      </c>
      <c r="T18" s="130" t="s">
        <v>2</v>
      </c>
      <c r="U18" s="36"/>
      <c r="V18" s="37" t="s">
        <v>2</v>
      </c>
      <c r="W18" s="39">
        <v>0.08</v>
      </c>
      <c r="X18" s="18">
        <v>17</v>
      </c>
      <c r="Y18" s="63">
        <f>IF(OR('Escala de Rentas IRPF Trabajo'!$E$12=2007,'Escala de Rentas IRPF Trabajo'!$E$12="2008 (1/1/08 al 31/8/08)"),Parámetros!A18,IF(OR('Escala de Rentas IRPF Trabajo'!$E$12="2012 (1/8/12 al 31/12/12)",'Escala de Rentas IRPF Trabajo'!$E$12=2013,'Escala de Rentas IRPF Trabajo'!$E$12=2014,'Escala de Rentas IRPF Trabajo'!$E$12=2015,'Escala de Rentas IRPF Trabajo'!$E$12=2016),Parámetros!M18,IF(OR('Escala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Trabajo'!$E$12=2024),Parámetros!S18,Parámetros!G18)))</f>
        <v>15</v>
      </c>
      <c r="Z18" s="60" t="s">
        <v>2</v>
      </c>
      <c r="AA18" s="63">
        <f>IF(OR('Escala de Rentas IRPF Trabajo'!$E$12=2007,'Escala de Rentas IRPF Trabajo'!$E$12="2008 (1/1/08 al 31/8/08)"),Parámetros!C18,IF(OR('Escala de Rentas IRPF Trabajo'!$E$12="2012 (1/8/12 al 31/12/12)",'Escala de Rentas IRPF Trabajo'!$E$12=2013,'Escala de Rentas IRPF Trabajo'!$E$12=2014,'Escala de Rentas IRPF Trabajo'!$E$12=2015,'Escala de Rentas IRPF Trabajo'!$E$12=2016),Parámetros!O18,IF(OR('Escala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Trabajo'!$E$12=2024),Parámetros!U18,Parámetros!I18)))</f>
        <v>0</v>
      </c>
      <c r="AB18" s="64" t="s">
        <v>2</v>
      </c>
      <c r="AC18" s="141"/>
    </row>
    <row r="19" spans="1:29">
      <c r="A19" s="33">
        <v>10</v>
      </c>
      <c r="B19" s="34" t="s">
        <v>2</v>
      </c>
      <c r="C19" s="33">
        <v>45</v>
      </c>
      <c r="D19" s="34" t="s">
        <v>2</v>
      </c>
      <c r="E19" s="35">
        <v>0.2</v>
      </c>
      <c r="F19" s="29"/>
      <c r="G19" s="33">
        <v>8</v>
      </c>
      <c r="H19" s="34" t="s">
        <v>2</v>
      </c>
      <c r="I19" s="33">
        <v>43</v>
      </c>
      <c r="J19" s="34" t="s">
        <v>2</v>
      </c>
      <c r="K19" s="35">
        <v>0.2</v>
      </c>
      <c r="M19" s="33">
        <v>8</v>
      </c>
      <c r="N19" s="34" t="s">
        <v>2</v>
      </c>
      <c r="O19" s="33">
        <v>43</v>
      </c>
      <c r="P19" s="34" t="s">
        <v>2</v>
      </c>
      <c r="Q19" s="35">
        <v>0.2</v>
      </c>
      <c r="R19" s="89"/>
      <c r="S19" s="86"/>
      <c r="T19" s="87"/>
      <c r="U19" s="86"/>
      <c r="V19" s="87"/>
      <c r="W19" s="89"/>
      <c r="X19" s="18">
        <v>18</v>
      </c>
      <c r="Y19" s="63">
        <f>IF(OR('Escala de Rentas IRPF Trabajo'!$E$12=2007,'Escala de Rentas IRPF Trabajo'!$E$12="2008 (1/1/08 al 31/8/08)"),Parámetros!A19,IF(OR('Escala de Rentas IRPF Trabajo'!$E$12="2012 (1/8/12 al 31/12/12)",'Escala de Rentas IRPF Trabajo'!$E$12=2013,'Escala de Rentas IRPF Trabajo'!$E$12=2014,'Escala de Rentas IRPF Trabajo'!$E$12=2015,'Escala de Rentas IRPF Trabajo'!$E$12=2016),Parámetros!M19,IF(OR('Escala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Trabajo'!$E$12=2024),Parámetros!S19,Parámetros!G19)))</f>
        <v>0</v>
      </c>
      <c r="Z19" s="60" t="s">
        <v>2</v>
      </c>
      <c r="AA19" s="63">
        <f>IF(OR('Escala de Rentas IRPF Trabajo'!$E$12=2007,'Escala de Rentas IRPF Trabajo'!$E$12="2008 (1/1/08 al 31/8/08)"),Parámetros!C19,IF(OR('Escala de Rentas IRPF Trabajo'!$E$12="2012 (1/8/12 al 31/12/12)",'Escala de Rentas IRPF Trabajo'!$E$12=2013,'Escala de Rentas IRPF Trabajo'!$E$12=2014,'Escala de Rentas IRPF Trabajo'!$E$12=2015,'Escala de Rentas IRPF Trabajo'!$E$12=2016),Parámetros!O19,IF(OR('Escala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Trabajo'!$E$12=2024),Parámetros!U19,Parámetros!I19)))</f>
        <v>0</v>
      </c>
      <c r="AB19" s="64" t="s">
        <v>2</v>
      </c>
      <c r="AC19" s="141"/>
    </row>
    <row r="20" spans="1:29">
      <c r="A20" s="33">
        <v>45</v>
      </c>
      <c r="B20" s="34" t="s">
        <v>2</v>
      </c>
      <c r="C20" s="33">
        <v>95</v>
      </c>
      <c r="D20" s="34" t="s">
        <v>2</v>
      </c>
      <c r="E20" s="35">
        <v>0.22</v>
      </c>
      <c r="F20" s="29"/>
      <c r="G20" s="33">
        <v>43</v>
      </c>
      <c r="H20" s="34" t="s">
        <v>2</v>
      </c>
      <c r="I20" s="33">
        <v>93</v>
      </c>
      <c r="J20" s="34" t="s">
        <v>2</v>
      </c>
      <c r="K20" s="35">
        <v>0.22</v>
      </c>
      <c r="M20" s="33">
        <v>43</v>
      </c>
      <c r="N20" s="34" t="s">
        <v>2</v>
      </c>
      <c r="O20" s="33">
        <v>68</v>
      </c>
      <c r="P20" s="34" t="s">
        <v>2</v>
      </c>
      <c r="Q20" s="35">
        <v>0.22</v>
      </c>
      <c r="R20" s="89"/>
      <c r="S20" s="86"/>
      <c r="T20" s="87"/>
      <c r="U20" s="86"/>
      <c r="V20" s="87"/>
      <c r="W20" s="89"/>
      <c r="X20" s="18">
        <v>19</v>
      </c>
      <c r="Y20" s="63">
        <f>IF(OR('Escala de Rentas IRPF Trabajo'!$E$12=2007,'Escala de Rentas IRPF Trabajo'!$E$12="2008 (1/1/08 al 31/8/08)"),Parámetros!A20,IF(OR('Escala de Rentas IRPF Trabajo'!$E$12="2012 (1/8/12 al 31/12/12)",'Escala de Rentas IRPF Trabajo'!$E$12=2013,'Escala de Rentas IRPF Trabajo'!$E$12=2014,'Escala de Rentas IRPF Trabajo'!$E$12=2015,'Escala de Rentas IRPF Trabajo'!$E$12=2016),Parámetros!M20,IF(OR('Escala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Trabajo'!$E$12=2024),Parámetros!S20,Parámetros!G20)))</f>
        <v>0</v>
      </c>
      <c r="Z20" s="60" t="s">
        <v>2</v>
      </c>
      <c r="AA20" s="63">
        <f>IF(OR('Escala de Rentas IRPF Trabajo'!$E$12=2007,'Escala de Rentas IRPF Trabajo'!$E$12="2008 (1/1/08 al 31/8/08)"),Parámetros!C20,IF(OR('Escala de Rentas IRPF Trabajo'!$E$12="2012 (1/8/12 al 31/12/12)",'Escala de Rentas IRPF Trabajo'!$E$12=2013,'Escala de Rentas IRPF Trabajo'!$E$12=2014,'Escala de Rentas IRPF Trabajo'!$E$12=2015,'Escala de Rentas IRPF Trabajo'!$E$12=2016),Parámetros!O20,IF(OR('Escala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Trabajo'!$E$12=2024),Parámetros!U20,Parámetros!I20)))</f>
        <v>0</v>
      </c>
      <c r="AB20" s="64" t="s">
        <v>2</v>
      </c>
      <c r="AC20" s="141"/>
    </row>
    <row r="21" spans="1:29">
      <c r="A21" s="107">
        <v>95</v>
      </c>
      <c r="B21" s="108" t="s">
        <v>2</v>
      </c>
      <c r="C21" s="107"/>
      <c r="D21" s="108"/>
      <c r="E21" s="109">
        <v>0.25</v>
      </c>
      <c r="F21" s="29"/>
      <c r="G21" s="107">
        <v>93</v>
      </c>
      <c r="H21" s="108" t="s">
        <v>2</v>
      </c>
      <c r="I21" s="107"/>
      <c r="J21" s="108"/>
      <c r="K21" s="109">
        <v>0.25</v>
      </c>
      <c r="M21" s="107">
        <v>68</v>
      </c>
      <c r="N21" s="108" t="s">
        <v>2</v>
      </c>
      <c r="O21" s="107">
        <v>108</v>
      </c>
      <c r="P21" s="108" t="s">
        <v>2</v>
      </c>
      <c r="Q21" s="109">
        <v>0.25</v>
      </c>
      <c r="R21" s="89"/>
      <c r="S21" s="86"/>
      <c r="T21" s="87"/>
      <c r="U21" s="86"/>
      <c r="V21" s="87"/>
      <c r="W21" s="89"/>
      <c r="X21" s="18">
        <v>20</v>
      </c>
      <c r="Y21" s="63">
        <f>IF(OR('Escala de Rentas IRPF Trabajo'!$E$12=2007,'Escala de Rentas IRPF Trabajo'!$E$12="2008 (1/1/08 al 31/8/08)"),Parámetros!A21,IF(OR('Escala de Rentas IRPF Trabajo'!$E$12="2012 (1/8/12 al 31/12/12)",'Escala de Rentas IRPF Trabajo'!$E$12=2013,'Escala de Rentas IRPF Trabajo'!$E$12=2014,'Escala de Rentas IRPF Trabajo'!$E$12=2015,'Escala de Rentas IRPF Trabajo'!$E$12=2016),Parámetros!M21,IF(OR('Escala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Trabajo'!$E$12=2024),Parámetros!S21,Parámetros!G21)))</f>
        <v>0</v>
      </c>
      <c r="Z21" s="60" t="s">
        <v>2</v>
      </c>
      <c r="AA21" s="63">
        <f>IF(OR('Escala de Rentas IRPF Trabajo'!$E$12=2007,'Escala de Rentas IRPF Trabajo'!$E$12="2008 (1/1/08 al 31/8/08)"),Parámetros!C21,IF(OR('Escala de Rentas IRPF Trabajo'!$E$12="2012 (1/8/12 al 31/12/12)",'Escala de Rentas IRPF Trabajo'!$E$12=2013,'Escala de Rentas IRPF Trabajo'!$E$12=2014,'Escala de Rentas IRPF Trabajo'!$E$12=2015,'Escala de Rentas IRPF Trabajo'!$E$12=2016),Parámetros!O21,IF(OR('Escala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Trabajo'!$E$12=2024),Parámetros!U21,Parámetros!I21)))</f>
        <v>0</v>
      </c>
      <c r="AB21" s="64" t="s">
        <v>2</v>
      </c>
      <c r="AC21" s="141"/>
    </row>
    <row r="22" spans="1:29" ht="13.5" thickBot="1">
      <c r="A22" s="36"/>
      <c r="B22" s="37"/>
      <c r="C22" s="38"/>
      <c r="D22" s="37"/>
      <c r="E22" s="39"/>
      <c r="F22" s="29"/>
      <c r="G22" s="36"/>
      <c r="H22" s="37"/>
      <c r="I22" s="38"/>
      <c r="J22" s="37"/>
      <c r="K22" s="39"/>
      <c r="M22" s="36">
        <v>108</v>
      </c>
      <c r="N22" s="37" t="s">
        <v>2</v>
      </c>
      <c r="O22" s="38"/>
      <c r="P22" s="37"/>
      <c r="Q22" s="39">
        <v>0.3</v>
      </c>
      <c r="R22" s="89"/>
      <c r="S22" s="86"/>
      <c r="T22" s="87"/>
      <c r="U22" s="88"/>
      <c r="V22" s="87"/>
      <c r="W22" s="89"/>
      <c r="X22" s="18">
        <v>21</v>
      </c>
      <c r="Y22" s="17">
        <f>IF(OR('Escala de Rentas IRPF Trabajo'!$E$12=2007,'Escala de Rentas IRPF Trabajo'!$E$12="2008 (1/1/08 al 31/8/08)"),Parámetros!A22,IF(OR('Escala de Rentas IRPF Trabajo'!$E$12="2012 (1/8/12 al 31/12/12)",'Escala de Rentas IRPF Trabajo'!$E$12=2013,'Escala de Rentas IRPF Trabajo'!$E$12=2014,'Escala de Rentas IRPF Trabajo'!$E$12=2015,'Escala de Rentas IRPF Trabajo'!$E$12=2016),Parámetros!M22,IF(OR('Escala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Trabajo'!$E$12=2024),Parámetros!S22,Parámetros!G22)))</f>
        <v>0</v>
      </c>
      <c r="Z22" s="67" t="s">
        <v>2</v>
      </c>
      <c r="AA22" s="17">
        <f>IF(OR('Escala de Rentas IRPF Trabajo'!$E$12=2007,'Escala de Rentas IRPF Trabajo'!$E$12="2008 (1/1/08 al 31/8/08)"),Parámetros!C22,IF(OR('Escala de Rentas IRPF Trabajo'!$E$12="2012 (1/8/12 al 31/12/12)",'Escala de Rentas IRPF Trabajo'!$E$12=2013,'Escala de Rentas IRPF Trabajo'!$E$12=2014,'Escala de Rentas IRPF Trabajo'!$E$12=2015,'Escala de Rentas IRPF Trabajo'!$E$12=2016),Parámetros!O22,IF(OR('Escala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Trabajo'!$E$12=2024),Parámetros!U22,Parámetros!I22)))</f>
        <v>0</v>
      </c>
      <c r="AB22" s="65" t="s">
        <v>2</v>
      </c>
      <c r="AC22" s="142"/>
    </row>
    <row r="23" spans="1:29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X23" s="18"/>
      <c r="Y23" s="1"/>
    </row>
    <row r="24" spans="1:29">
      <c r="A24" s="24" t="s">
        <v>69</v>
      </c>
      <c r="G24" s="24" t="s">
        <v>69</v>
      </c>
      <c r="H24" s="25"/>
      <c r="I24" s="25"/>
      <c r="J24" s="25"/>
      <c r="K24" s="25"/>
      <c r="L24" s="25"/>
      <c r="M24" s="24" t="str">
        <f>+G24</f>
        <v>Semestral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57" t="str">
        <f>+M24</f>
        <v>Semestral</v>
      </c>
    </row>
    <row r="25" spans="1:29">
      <c r="A25" s="25" t="s">
        <v>83</v>
      </c>
      <c r="G25" s="25" t="s">
        <v>70</v>
      </c>
      <c r="H25" s="29"/>
      <c r="I25" s="29"/>
      <c r="J25" s="29"/>
      <c r="K25" s="29"/>
      <c r="L25" s="29"/>
      <c r="M25" s="25" t="s">
        <v>71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8"/>
      <c r="Y25" s="1"/>
    </row>
    <row r="26" spans="1:29" ht="13.5" thickBot="1">
      <c r="A26" s="40" t="s">
        <v>14</v>
      </c>
      <c r="G26" s="40" t="s">
        <v>14</v>
      </c>
      <c r="H26" s="25"/>
      <c r="I26" s="25"/>
      <c r="J26" s="25"/>
      <c r="K26" s="25"/>
      <c r="L26" s="29"/>
      <c r="M26" s="25" t="s">
        <v>14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0"/>
      <c r="Y26" s="20" t="s">
        <v>23</v>
      </c>
      <c r="Z26" s="20"/>
      <c r="AA26" s="20"/>
      <c r="AB26" s="20"/>
      <c r="AC26" s="20"/>
    </row>
    <row r="27" spans="1:29" ht="13.5" thickBot="1">
      <c r="A27" s="26" t="s">
        <v>3</v>
      </c>
      <c r="B27" s="27"/>
      <c r="C27" s="26" t="s">
        <v>4</v>
      </c>
      <c r="D27" s="26"/>
      <c r="E27" s="28" t="s">
        <v>5</v>
      </c>
      <c r="G27" s="26" t="s">
        <v>3</v>
      </c>
      <c r="H27" s="27"/>
      <c r="I27" s="26" t="s">
        <v>4</v>
      </c>
      <c r="J27" s="26"/>
      <c r="K27" s="28" t="s">
        <v>5</v>
      </c>
      <c r="L27" s="29"/>
      <c r="M27" s="26" t="s">
        <v>3</v>
      </c>
      <c r="N27" s="27"/>
      <c r="O27" s="26" t="s">
        <v>4</v>
      </c>
      <c r="P27" s="26"/>
      <c r="Q27" s="28" t="s">
        <v>5</v>
      </c>
      <c r="R27" s="127"/>
      <c r="S27" s="127"/>
      <c r="T27" s="127"/>
      <c r="U27" s="127"/>
      <c r="V27" s="127"/>
      <c r="W27" s="127"/>
      <c r="X27" s="21"/>
      <c r="Y27" s="58" t="s">
        <v>3</v>
      </c>
      <c r="Z27" s="59"/>
      <c r="AA27" s="58" t="s">
        <v>4</v>
      </c>
      <c r="AB27" s="58"/>
      <c r="AC27" s="68" t="s">
        <v>5</v>
      </c>
    </row>
    <row r="28" spans="1:29">
      <c r="A28" s="30">
        <v>0</v>
      </c>
      <c r="B28" s="31" t="s">
        <v>2</v>
      </c>
      <c r="C28" s="30">
        <v>30</v>
      </c>
      <c r="D28" s="31" t="s">
        <v>2</v>
      </c>
      <c r="E28" s="32">
        <v>0</v>
      </c>
      <c r="G28" s="30">
        <v>0</v>
      </c>
      <c r="H28" s="31" t="s">
        <v>2</v>
      </c>
      <c r="I28" s="30">
        <v>30</v>
      </c>
      <c r="J28" s="31" t="s">
        <v>2</v>
      </c>
      <c r="K28" s="32">
        <v>0</v>
      </c>
      <c r="L28" s="29"/>
      <c r="M28" s="82">
        <v>0</v>
      </c>
      <c r="N28" s="83" t="s">
        <v>2</v>
      </c>
      <c r="O28" s="30">
        <f>2*C5+4*I5</f>
        <v>38</v>
      </c>
      <c r="P28" s="31" t="s">
        <v>2</v>
      </c>
      <c r="Q28" s="32">
        <v>0</v>
      </c>
      <c r="R28" s="89"/>
      <c r="S28" s="89"/>
      <c r="T28" s="89"/>
      <c r="U28" s="89"/>
      <c r="V28" s="89"/>
      <c r="W28" s="89"/>
      <c r="X28" s="18">
        <v>28</v>
      </c>
      <c r="Y28" s="61">
        <f>IF('Escala de Rentas IRPF Trabajo'!$E$12="2008 1er. Semestre",Parámetros!G28,IF('Escala de Rentas IRPF Trabajo'!$E$12="2007 2do. Semestre",Parámetros!A28,Parámetros!M28))</f>
        <v>0</v>
      </c>
      <c r="Z28" s="62" t="s">
        <v>2</v>
      </c>
      <c r="AA28" s="61">
        <f>IF('Escala de Rentas IRPF Trabajo'!$E$12="2008 1er. Semestre",Parámetros!I28,IF('Escala de Rentas IRPF Trabajo'!$E$12="2007 2do. Semestre",Parámetros!C28,Parámetros!O28))</f>
        <v>38</v>
      </c>
      <c r="AB28" s="62" t="s">
        <v>2</v>
      </c>
      <c r="AC28" s="69"/>
    </row>
    <row r="29" spans="1:29">
      <c r="A29" s="33">
        <v>30</v>
      </c>
      <c r="B29" s="34" t="s">
        <v>2</v>
      </c>
      <c r="C29" s="33">
        <v>60</v>
      </c>
      <c r="D29" s="34" t="s">
        <v>2</v>
      </c>
      <c r="E29" s="35">
        <v>0.1</v>
      </c>
      <c r="G29" s="33">
        <v>30</v>
      </c>
      <c r="H29" s="34" t="s">
        <v>2</v>
      </c>
      <c r="I29" s="33">
        <v>60</v>
      </c>
      <c r="J29" s="34" t="s">
        <v>2</v>
      </c>
      <c r="K29" s="35">
        <v>0.1</v>
      </c>
      <c r="L29" s="29"/>
      <c r="M29" s="33">
        <f>+O28</f>
        <v>38</v>
      </c>
      <c r="N29" s="84" t="s">
        <v>2</v>
      </c>
      <c r="O29" s="30">
        <f>2*C6+4*I6</f>
        <v>60</v>
      </c>
      <c r="P29" s="34" t="s">
        <v>2</v>
      </c>
      <c r="Q29" s="35">
        <v>0.1</v>
      </c>
      <c r="R29" s="89"/>
      <c r="S29" s="89"/>
      <c r="T29" s="89"/>
      <c r="U29" s="89"/>
      <c r="V29" s="89"/>
      <c r="W29" s="89"/>
      <c r="X29" s="18">
        <v>29</v>
      </c>
      <c r="Y29" s="63">
        <f>IF('Escala de Rentas IRPF Trabajo'!$E$12="2008 1er. Semestre",Parámetros!G29,IF('Escala de Rentas IRPF Trabajo'!$E$12="2007 2do. Semestre",Parámetros!A29,Parámetros!M29))</f>
        <v>38</v>
      </c>
      <c r="Z29" s="64" t="s">
        <v>2</v>
      </c>
      <c r="AA29" s="63">
        <f>IF('Escala de Rentas IRPF Trabajo'!$E$12="2008 1er. Semestre",Parámetros!I29,IF('Escala de Rentas IRPF Trabajo'!$E$12="2007 2do. Semestre",Parámetros!C29,Parámetros!O29))</f>
        <v>60</v>
      </c>
      <c r="AB29" s="64" t="s">
        <v>2</v>
      </c>
      <c r="AC29" s="70"/>
    </row>
    <row r="30" spans="1:29">
      <c r="A30" s="33">
        <v>60</v>
      </c>
      <c r="B30" s="34" t="s">
        <v>2</v>
      </c>
      <c r="C30" s="33">
        <v>90</v>
      </c>
      <c r="D30" s="34" t="s">
        <v>2</v>
      </c>
      <c r="E30" s="35">
        <v>0.15</v>
      </c>
      <c r="G30" s="33">
        <v>60</v>
      </c>
      <c r="H30" s="34" t="s">
        <v>2</v>
      </c>
      <c r="I30" s="33">
        <v>90</v>
      </c>
      <c r="J30" s="34" t="s">
        <v>2</v>
      </c>
      <c r="K30" s="35">
        <v>0.15</v>
      </c>
      <c r="L30" s="29"/>
      <c r="M30" s="33">
        <f>+O29</f>
        <v>60</v>
      </c>
      <c r="N30" s="84" t="s">
        <v>2</v>
      </c>
      <c r="O30" s="30">
        <f>2*C7+4*I7</f>
        <v>90</v>
      </c>
      <c r="P30" s="34" t="s">
        <v>2</v>
      </c>
      <c r="Q30" s="35">
        <v>0.15</v>
      </c>
      <c r="R30" s="89"/>
      <c r="S30" s="89"/>
      <c r="T30" s="89"/>
      <c r="U30" s="89"/>
      <c r="V30" s="89"/>
      <c r="W30" s="89"/>
      <c r="X30" s="18">
        <v>30</v>
      </c>
      <c r="Y30" s="63">
        <f>IF('Escala de Rentas IRPF Trabajo'!$E$12="2008 1er. Semestre",Parámetros!G30,IF('Escala de Rentas IRPF Trabajo'!$E$12="2007 2do. Semestre",Parámetros!A30,Parámetros!M30))</f>
        <v>60</v>
      </c>
      <c r="Z30" s="64" t="s">
        <v>2</v>
      </c>
      <c r="AA30" s="63">
        <f>IF('Escala de Rentas IRPF Trabajo'!$E$12="2008 1er. Semestre",Parámetros!I30,IF('Escala de Rentas IRPF Trabajo'!$E$12="2007 2do. Semestre",Parámetros!C30,Parámetros!O30))</f>
        <v>90</v>
      </c>
      <c r="AB30" s="64" t="s">
        <v>2</v>
      </c>
      <c r="AC30" s="70"/>
    </row>
    <row r="31" spans="1:29">
      <c r="A31" s="33">
        <v>90</v>
      </c>
      <c r="B31" s="34" t="s">
        <v>2</v>
      </c>
      <c r="C31" s="33">
        <v>300</v>
      </c>
      <c r="D31" s="34" t="s">
        <v>2</v>
      </c>
      <c r="E31" s="35">
        <v>0.2</v>
      </c>
      <c r="G31" s="33">
        <v>90</v>
      </c>
      <c r="H31" s="34" t="s">
        <v>2</v>
      </c>
      <c r="I31" s="33">
        <v>300</v>
      </c>
      <c r="J31" s="34" t="s">
        <v>2</v>
      </c>
      <c r="K31" s="35">
        <v>0.2</v>
      </c>
      <c r="L31" s="29"/>
      <c r="M31" s="33">
        <f>+O30</f>
        <v>90</v>
      </c>
      <c r="N31" s="84" t="s">
        <v>2</v>
      </c>
      <c r="O31" s="30">
        <f>2*C8+4*I8</f>
        <v>300</v>
      </c>
      <c r="P31" s="34" t="s">
        <v>2</v>
      </c>
      <c r="Q31" s="35">
        <v>0.2</v>
      </c>
      <c r="R31" s="89"/>
      <c r="S31" s="89"/>
      <c r="T31" s="89"/>
      <c r="U31" s="89"/>
      <c r="V31" s="89"/>
      <c r="W31" s="89"/>
      <c r="X31" s="18">
        <v>31</v>
      </c>
      <c r="Y31" s="63">
        <f>IF('Escala de Rentas IRPF Trabajo'!$E$12="2008 1er. Semestre",Parámetros!G31,IF('Escala de Rentas IRPF Trabajo'!$E$12="2007 2do. Semestre",Parámetros!A31,Parámetros!M31))</f>
        <v>90</v>
      </c>
      <c r="Z31" s="64" t="s">
        <v>2</v>
      </c>
      <c r="AA31" s="63">
        <f>IF('Escala de Rentas IRPF Trabajo'!$E$12="2008 1er. Semestre",Parámetros!I31,IF('Escala de Rentas IRPF Trabajo'!$E$12="2007 2do. Semestre",Parámetros!C31,Parámetros!O31))</f>
        <v>300</v>
      </c>
      <c r="AB31" s="64" t="s">
        <v>2</v>
      </c>
      <c r="AC31" s="70"/>
    </row>
    <row r="32" spans="1:29">
      <c r="A32" s="33">
        <v>300</v>
      </c>
      <c r="B32" s="34" t="s">
        <v>2</v>
      </c>
      <c r="C32" s="33">
        <v>600</v>
      </c>
      <c r="D32" s="34" t="s">
        <v>2</v>
      </c>
      <c r="E32" s="35">
        <v>0.22</v>
      </c>
      <c r="G32" s="33">
        <v>300</v>
      </c>
      <c r="H32" s="34" t="s">
        <v>2</v>
      </c>
      <c r="I32" s="33">
        <v>600</v>
      </c>
      <c r="J32" s="34" t="s">
        <v>2</v>
      </c>
      <c r="K32" s="35">
        <v>0.22</v>
      </c>
      <c r="L32" s="29"/>
      <c r="M32" s="33">
        <f>+O31</f>
        <v>300</v>
      </c>
      <c r="N32" s="84" t="s">
        <v>2</v>
      </c>
      <c r="O32" s="30">
        <f>2*C9+4*I9</f>
        <v>600</v>
      </c>
      <c r="P32" s="34" t="s">
        <v>2</v>
      </c>
      <c r="Q32" s="35">
        <v>0.22</v>
      </c>
      <c r="R32" s="89"/>
      <c r="S32" s="89"/>
      <c r="T32" s="89"/>
      <c r="U32" s="89"/>
      <c r="V32" s="89"/>
      <c r="W32" s="89"/>
      <c r="X32" s="18">
        <v>32</v>
      </c>
      <c r="Y32" s="63">
        <f>IF('Escala de Rentas IRPF Trabajo'!$E$12="2008 1er. Semestre",Parámetros!G32,IF('Escala de Rentas IRPF Trabajo'!$E$12="2007 2do. Semestre",Parámetros!A32,Parámetros!M32))</f>
        <v>300</v>
      </c>
      <c r="Z32" s="64" t="s">
        <v>2</v>
      </c>
      <c r="AA32" s="63">
        <f>IF('Escala de Rentas IRPF Trabajo'!$E$12="2008 1er. Semestre",Parámetros!I32,IF('Escala de Rentas IRPF Trabajo'!$E$12="2007 2do. Semestre",Parámetros!C32,Parámetros!O32))</f>
        <v>600</v>
      </c>
      <c r="AB32" s="64" t="s">
        <v>2</v>
      </c>
      <c r="AC32" s="70"/>
    </row>
    <row r="33" spans="1:29" ht="13.5" thickBot="1">
      <c r="A33" s="36">
        <v>600</v>
      </c>
      <c r="B33" s="37" t="s">
        <v>2</v>
      </c>
      <c r="C33" s="38"/>
      <c r="D33" s="37"/>
      <c r="E33" s="39">
        <v>0.25</v>
      </c>
      <c r="G33" s="36">
        <v>600</v>
      </c>
      <c r="H33" s="37" t="s">
        <v>2</v>
      </c>
      <c r="I33" s="38"/>
      <c r="J33" s="37"/>
      <c r="K33" s="39">
        <v>0.25</v>
      </c>
      <c r="L33" s="29"/>
      <c r="M33" s="36">
        <f>+O32</f>
        <v>600</v>
      </c>
      <c r="N33" s="85" t="s">
        <v>2</v>
      </c>
      <c r="O33" s="38"/>
      <c r="P33" s="37"/>
      <c r="Q33" s="39">
        <v>0.25</v>
      </c>
      <c r="R33" s="89"/>
      <c r="S33" s="89"/>
      <c r="T33" s="89"/>
      <c r="U33" s="89"/>
      <c r="V33" s="89"/>
      <c r="W33" s="89"/>
      <c r="X33" s="18">
        <v>33</v>
      </c>
      <c r="Y33" s="17">
        <f>IF('Escala de Rentas IRPF Trabajo'!$E$12="2008 1er. Semestre",Parámetros!G33,IF('Escala de Rentas IRPF Trabajo'!$E$12="2007 2do. Semestre",Parámetros!A33,Parámetros!M33))</f>
        <v>600</v>
      </c>
      <c r="Z33" s="65" t="s">
        <v>2</v>
      </c>
      <c r="AA33" s="17">
        <f>IF('Escala de Rentas IRPF Trabajo'!$E$12="2008 1er. Semestre",Parámetros!I33,IF('Escala de Rentas IRPF Trabajo'!$E$12="2007 2do. Semestre",Parámetros!C33,Parámetros!O33))</f>
        <v>0</v>
      </c>
      <c r="AB33" s="65" t="s">
        <v>2</v>
      </c>
      <c r="AC33" s="71"/>
    </row>
    <row r="34" spans="1:29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18"/>
      <c r="Y34" s="1"/>
    </row>
    <row r="35" spans="1:29" ht="13.5" thickBot="1">
      <c r="A35" s="25" t="s">
        <v>22</v>
      </c>
      <c r="B35" s="25"/>
      <c r="C35" s="25"/>
      <c r="D35" s="25"/>
      <c r="E35" s="25"/>
      <c r="G35" s="25" t="s">
        <v>22</v>
      </c>
      <c r="H35" s="25"/>
      <c r="I35" s="25"/>
      <c r="J35" s="25"/>
      <c r="K35" s="25"/>
      <c r="L35" s="29"/>
      <c r="M35" s="25" t="s">
        <v>22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Y35" s="23" t="s">
        <v>22</v>
      </c>
      <c r="Z35" s="23"/>
      <c r="AA35" s="23"/>
      <c r="AB35" s="23"/>
      <c r="AC35" s="23"/>
    </row>
    <row r="36" spans="1:29" ht="13.5" thickBot="1">
      <c r="A36" s="26" t="s">
        <v>3</v>
      </c>
      <c r="B36" s="27"/>
      <c r="C36" s="26" t="s">
        <v>4</v>
      </c>
      <c r="D36" s="26"/>
      <c r="E36" s="28" t="s">
        <v>5</v>
      </c>
      <c r="G36" s="26" t="s">
        <v>3</v>
      </c>
      <c r="H36" s="27"/>
      <c r="I36" s="26" t="s">
        <v>4</v>
      </c>
      <c r="J36" s="26"/>
      <c r="K36" s="28" t="s">
        <v>5</v>
      </c>
      <c r="L36" s="29"/>
      <c r="M36" s="26" t="s">
        <v>3</v>
      </c>
      <c r="N36" s="27"/>
      <c r="O36" s="26" t="s">
        <v>4</v>
      </c>
      <c r="P36" s="26"/>
      <c r="Q36" s="28" t="s">
        <v>5</v>
      </c>
      <c r="R36" s="127"/>
      <c r="S36" s="127"/>
      <c r="T36" s="127"/>
      <c r="U36" s="127"/>
      <c r="V36" s="127"/>
      <c r="W36" s="127"/>
      <c r="Y36" s="58" t="s">
        <v>3</v>
      </c>
      <c r="Z36" s="59"/>
      <c r="AA36" s="58" t="s">
        <v>4</v>
      </c>
      <c r="AB36" s="58"/>
      <c r="AC36" s="68"/>
    </row>
    <row r="37" spans="1:29">
      <c r="A37" s="30">
        <v>0</v>
      </c>
      <c r="B37" s="31" t="s">
        <v>2</v>
      </c>
      <c r="C37" s="30">
        <v>30</v>
      </c>
      <c r="D37" s="31" t="s">
        <v>2</v>
      </c>
      <c r="E37" s="32">
        <v>0.1</v>
      </c>
      <c r="G37" s="30">
        <v>0</v>
      </c>
      <c r="H37" s="31" t="s">
        <v>2</v>
      </c>
      <c r="I37" s="30">
        <v>30</v>
      </c>
      <c r="J37" s="31" t="s">
        <v>2</v>
      </c>
      <c r="K37" s="32">
        <v>0.1</v>
      </c>
      <c r="L37" s="29"/>
      <c r="M37" s="82">
        <v>0</v>
      </c>
      <c r="N37" s="83" t="s">
        <v>2</v>
      </c>
      <c r="O37" s="30">
        <f>+C17*2+I17*4</f>
        <v>22</v>
      </c>
      <c r="P37" s="31" t="s">
        <v>2</v>
      </c>
      <c r="Q37" s="32">
        <v>0.1</v>
      </c>
      <c r="R37" s="89"/>
      <c r="S37" s="89"/>
      <c r="T37" s="89"/>
      <c r="U37" s="89"/>
      <c r="V37" s="89"/>
      <c r="W37" s="89"/>
      <c r="X37" s="1">
        <v>37</v>
      </c>
      <c r="Y37" s="61">
        <f>IF('Escala de Rentas IRPF Trabajo'!$E$12="2008 1er. Semestre",Parámetros!G37,IF('Escala de Rentas IRPF Trabajo'!$E$12="2007 2do. Semestre",Parámetros!A37,Parámetros!M37))</f>
        <v>0</v>
      </c>
      <c r="Z37" s="66" t="s">
        <v>2</v>
      </c>
      <c r="AA37" s="61">
        <f>IF('Escala de Rentas IRPF Trabajo'!$E$12="2008 1er. Semestre",Parámetros!I37,IF('Escala de Rentas IRPF Trabajo'!$E$12="2007 2do. Semestre",Parámetros!C37,Parámetros!O37))</f>
        <v>22</v>
      </c>
      <c r="AB37" s="66" t="s">
        <v>2</v>
      </c>
      <c r="AC37" s="69"/>
    </row>
    <row r="38" spans="1:29">
      <c r="A38" s="33">
        <v>30</v>
      </c>
      <c r="B38" s="34" t="s">
        <v>2</v>
      </c>
      <c r="C38" s="33">
        <v>60</v>
      </c>
      <c r="D38" s="34" t="s">
        <v>2</v>
      </c>
      <c r="E38" s="35">
        <v>0.15</v>
      </c>
      <c r="G38" s="33">
        <v>30</v>
      </c>
      <c r="H38" s="34" t="s">
        <v>2</v>
      </c>
      <c r="I38" s="33">
        <v>60</v>
      </c>
      <c r="J38" s="34" t="s">
        <v>2</v>
      </c>
      <c r="K38" s="35">
        <v>0.15</v>
      </c>
      <c r="L38" s="29"/>
      <c r="M38" s="33">
        <f>+O37</f>
        <v>22</v>
      </c>
      <c r="N38" s="84" t="s">
        <v>2</v>
      </c>
      <c r="O38" s="30">
        <f>+C18*2+I18*4</f>
        <v>52</v>
      </c>
      <c r="P38" s="34" t="s">
        <v>2</v>
      </c>
      <c r="Q38" s="35">
        <v>0.15</v>
      </c>
      <c r="R38" s="89"/>
      <c r="S38" s="89"/>
      <c r="T38" s="89"/>
      <c r="U38" s="89"/>
      <c r="V38" s="89"/>
      <c r="W38" s="89"/>
      <c r="X38" s="1">
        <v>38</v>
      </c>
      <c r="Y38" s="63">
        <f>IF('Escala de Rentas IRPF Trabajo'!$E$12="2008 1er. Semestre",Parámetros!G38,IF('Escala de Rentas IRPF Trabajo'!$E$12="2007 2do. Semestre",Parámetros!A38,Parámetros!M38))</f>
        <v>22</v>
      </c>
      <c r="Z38" s="60" t="s">
        <v>2</v>
      </c>
      <c r="AA38" s="63">
        <f>IF('Escala de Rentas IRPF Trabajo'!$E$12="2008 1er. Semestre",Parámetros!I38,IF('Escala de Rentas IRPF Trabajo'!$E$12="2007 2do. Semestre",Parámetros!C38,Parámetros!O38))</f>
        <v>52</v>
      </c>
      <c r="AB38" s="60" t="s">
        <v>2</v>
      </c>
      <c r="AC38" s="70"/>
    </row>
    <row r="39" spans="1:29">
      <c r="A39" s="33">
        <v>60</v>
      </c>
      <c r="B39" s="34" t="s">
        <v>2</v>
      </c>
      <c r="C39" s="33">
        <v>270</v>
      </c>
      <c r="D39" s="34" t="s">
        <v>2</v>
      </c>
      <c r="E39" s="35">
        <v>0.2</v>
      </c>
      <c r="G39" s="33">
        <v>60</v>
      </c>
      <c r="H39" s="34" t="s">
        <v>2</v>
      </c>
      <c r="I39" s="33">
        <v>270</v>
      </c>
      <c r="J39" s="34" t="s">
        <v>2</v>
      </c>
      <c r="K39" s="35">
        <v>0.2</v>
      </c>
      <c r="L39" s="29"/>
      <c r="M39" s="33">
        <f>+O38</f>
        <v>52</v>
      </c>
      <c r="N39" s="84" t="s">
        <v>2</v>
      </c>
      <c r="O39" s="30">
        <f>+C19*2+I19*4</f>
        <v>262</v>
      </c>
      <c r="P39" s="34" t="s">
        <v>2</v>
      </c>
      <c r="Q39" s="35">
        <v>0.2</v>
      </c>
      <c r="R39" s="89"/>
      <c r="S39" s="89"/>
      <c r="T39" s="89"/>
      <c r="U39" s="89"/>
      <c r="V39" s="89"/>
      <c r="W39" s="89"/>
      <c r="X39" s="1">
        <v>39</v>
      </c>
      <c r="Y39" s="63">
        <f>IF('Escala de Rentas IRPF Trabajo'!$E$12="2008 1er. Semestre",Parámetros!G39,IF('Escala de Rentas IRPF Trabajo'!$E$12="2007 2do. Semestre",Parámetros!A39,Parámetros!M39))</f>
        <v>52</v>
      </c>
      <c r="Z39" s="60" t="s">
        <v>2</v>
      </c>
      <c r="AA39" s="63">
        <f>IF('Escala de Rentas IRPF Trabajo'!$E$12="2008 1er. Semestre",Parámetros!I39,IF('Escala de Rentas IRPF Trabajo'!$E$12="2007 2do. Semestre",Parámetros!C39,Parámetros!O39))</f>
        <v>262</v>
      </c>
      <c r="AB39" s="60" t="s">
        <v>2</v>
      </c>
      <c r="AC39" s="70"/>
    </row>
    <row r="40" spans="1:29">
      <c r="A40" s="33">
        <v>270</v>
      </c>
      <c r="B40" s="34" t="s">
        <v>2</v>
      </c>
      <c r="C40" s="33">
        <f>1140/2</f>
        <v>570</v>
      </c>
      <c r="D40" s="34" t="s">
        <v>2</v>
      </c>
      <c r="E40" s="35">
        <v>0.22</v>
      </c>
      <c r="G40" s="33">
        <v>270</v>
      </c>
      <c r="H40" s="34" t="s">
        <v>2</v>
      </c>
      <c r="I40" s="33">
        <f>1140/2</f>
        <v>570</v>
      </c>
      <c r="J40" s="34" t="s">
        <v>2</v>
      </c>
      <c r="K40" s="35">
        <v>0.22</v>
      </c>
      <c r="L40" s="29"/>
      <c r="M40" s="33">
        <f>+O39</f>
        <v>262</v>
      </c>
      <c r="N40" s="84" t="s">
        <v>2</v>
      </c>
      <c r="O40" s="30">
        <f>+C20*2+I20*4</f>
        <v>562</v>
      </c>
      <c r="P40" s="34" t="s">
        <v>2</v>
      </c>
      <c r="Q40" s="35">
        <v>0.22</v>
      </c>
      <c r="R40" s="89"/>
      <c r="S40" s="89"/>
      <c r="T40" s="89"/>
      <c r="U40" s="89"/>
      <c r="V40" s="89"/>
      <c r="W40" s="89"/>
      <c r="X40" s="1">
        <v>40</v>
      </c>
      <c r="Y40" s="63">
        <f>IF('Escala de Rentas IRPF Trabajo'!$E$12="2008 1er. Semestre",Parámetros!G40,IF('Escala de Rentas IRPF Trabajo'!$E$12="2007 2do. Semestre",Parámetros!A40,Parámetros!M40))</f>
        <v>262</v>
      </c>
      <c r="Z40" s="60" t="s">
        <v>2</v>
      </c>
      <c r="AA40" s="63">
        <f>IF('Escala de Rentas IRPF Trabajo'!$E$12="2008 1er. Semestre",Parámetros!I40,IF('Escala de Rentas IRPF Trabajo'!$E$12="2007 2do. Semestre",Parámetros!C40,Parámetros!O40))</f>
        <v>562</v>
      </c>
      <c r="AB40" s="60" t="s">
        <v>2</v>
      </c>
      <c r="AC40" s="70"/>
    </row>
    <row r="41" spans="1:29" ht="13.5" thickBot="1">
      <c r="A41" s="36">
        <f>1140/2</f>
        <v>570</v>
      </c>
      <c r="B41" s="37" t="s">
        <v>2</v>
      </c>
      <c r="C41" s="38"/>
      <c r="D41" s="37"/>
      <c r="E41" s="39">
        <v>0.25</v>
      </c>
      <c r="G41" s="36">
        <f>1140/2</f>
        <v>570</v>
      </c>
      <c r="H41" s="37" t="s">
        <v>2</v>
      </c>
      <c r="I41" s="38"/>
      <c r="J41" s="37"/>
      <c r="K41" s="39">
        <v>0.25</v>
      </c>
      <c r="L41" s="29"/>
      <c r="M41" s="36">
        <f>+O40</f>
        <v>562</v>
      </c>
      <c r="N41" s="85" t="s">
        <v>2</v>
      </c>
      <c r="O41" s="38"/>
      <c r="P41" s="37"/>
      <c r="Q41" s="39">
        <v>0.25</v>
      </c>
      <c r="R41" s="89"/>
      <c r="S41" s="89"/>
      <c r="T41" s="89"/>
      <c r="U41" s="89"/>
      <c r="V41" s="89"/>
      <c r="W41" s="89"/>
      <c r="X41" s="1">
        <v>41</v>
      </c>
      <c r="Y41" s="17">
        <f>IF('Escala de Rentas IRPF Trabajo'!$E$12="2008 1er. Semestre",Parámetros!G41,IF('Escala de Rentas IRPF Trabajo'!$E$12="2007 2do. Semestre",Parámetros!A41,Parámetros!M41))</f>
        <v>562</v>
      </c>
      <c r="Z41" s="67" t="s">
        <v>2</v>
      </c>
      <c r="AA41" s="17">
        <f>IF('Escala de Rentas IRPF Trabajo'!$E$12="2008 1er. Semestre",Parámetros!I41,IF('Escala de Rentas IRPF Trabajo'!$E$12="2007 2do. Semestre",Parámetros!C41,Parámetros!O41))</f>
        <v>0</v>
      </c>
      <c r="AB41" s="67" t="s">
        <v>2</v>
      </c>
      <c r="AC41" s="71"/>
    </row>
    <row r="42" spans="1:29">
      <c r="F42" s="29"/>
      <c r="G42" s="86"/>
      <c r="H42" s="87"/>
      <c r="I42" s="88"/>
      <c r="J42" s="87"/>
      <c r="K42" s="89"/>
      <c r="M42" s="77"/>
      <c r="N42" s="78"/>
      <c r="O42" s="76"/>
      <c r="P42" s="78"/>
      <c r="Q42" s="79"/>
      <c r="R42" s="79"/>
      <c r="S42" s="79"/>
      <c r="T42" s="79"/>
      <c r="U42" s="79"/>
      <c r="V42" s="79"/>
      <c r="W42" s="79"/>
      <c r="X42" s="22"/>
      <c r="Y42" s="80"/>
      <c r="Z42" s="81"/>
      <c r="AA42" s="80"/>
      <c r="AB42" s="81"/>
      <c r="AC42" s="22"/>
    </row>
    <row r="43" spans="1:29">
      <c r="A43" s="24" t="s">
        <v>1</v>
      </c>
      <c r="B43" s="25"/>
      <c r="C43" s="25"/>
      <c r="D43" s="25"/>
      <c r="E43" s="25"/>
      <c r="F43" s="24"/>
      <c r="G43" s="24" t="s">
        <v>1</v>
      </c>
      <c r="M43" s="24" t="s">
        <v>1</v>
      </c>
    </row>
    <row r="44" spans="1:29">
      <c r="A44" s="25">
        <v>2008</v>
      </c>
      <c r="B44" s="29"/>
      <c r="C44" s="29"/>
      <c r="D44" s="29"/>
      <c r="E44" s="29"/>
      <c r="G44" s="25" t="s">
        <v>84</v>
      </c>
      <c r="H44" s="41"/>
      <c r="I44" s="41"/>
      <c r="J44" s="41"/>
      <c r="K44" s="41"/>
      <c r="M44" s="25" t="s">
        <v>129</v>
      </c>
      <c r="N44" s="41"/>
      <c r="O44" s="41"/>
      <c r="P44" s="41"/>
      <c r="Q44" s="41"/>
      <c r="R44" s="41"/>
      <c r="S44" s="25" t="s">
        <v>145</v>
      </c>
      <c r="T44" s="41"/>
      <c r="U44" s="41"/>
      <c r="V44" s="41"/>
      <c r="W44" s="41"/>
      <c r="X44" s="18"/>
      <c r="Y44" s="57" t="s">
        <v>1</v>
      </c>
    </row>
    <row r="45" spans="1:29" ht="13.5" thickBot="1">
      <c r="A45" s="25" t="s">
        <v>14</v>
      </c>
      <c r="B45" s="25"/>
      <c r="C45" s="25"/>
      <c r="D45" s="25"/>
      <c r="E45" s="25"/>
      <c r="G45" s="51" t="s">
        <v>14</v>
      </c>
      <c r="H45" s="51"/>
      <c r="I45" s="51"/>
      <c r="J45" s="51"/>
      <c r="K45" s="51"/>
      <c r="M45" s="51" t="s">
        <v>14</v>
      </c>
      <c r="N45" s="51"/>
      <c r="O45" s="51"/>
      <c r="P45" s="51"/>
      <c r="Q45" s="51"/>
      <c r="R45" s="51"/>
      <c r="S45" s="25" t="s">
        <v>24</v>
      </c>
      <c r="T45" s="25"/>
      <c r="U45" s="25"/>
      <c r="V45" s="25"/>
      <c r="W45" s="25"/>
      <c r="X45" s="20"/>
      <c r="Y45" s="20" t="s">
        <v>23</v>
      </c>
      <c r="Z45" s="20"/>
      <c r="AA45" s="20"/>
      <c r="AB45" s="20"/>
      <c r="AC45" s="20"/>
    </row>
    <row r="46" spans="1:29" ht="13.5" thickBot="1">
      <c r="A46" s="26" t="s">
        <v>3</v>
      </c>
      <c r="B46" s="27"/>
      <c r="C46" s="26" t="s">
        <v>4</v>
      </c>
      <c r="D46" s="26"/>
      <c r="E46" s="28" t="s">
        <v>5</v>
      </c>
      <c r="G46" s="42" t="s">
        <v>3</v>
      </c>
      <c r="H46" s="43"/>
      <c r="I46" s="42" t="s">
        <v>4</v>
      </c>
      <c r="J46" s="42"/>
      <c r="K46" s="55" t="s">
        <v>5</v>
      </c>
      <c r="M46" s="42" t="s">
        <v>3</v>
      </c>
      <c r="N46" s="43"/>
      <c r="O46" s="42" t="s">
        <v>4</v>
      </c>
      <c r="P46" s="42"/>
      <c r="Q46" s="55" t="s">
        <v>5</v>
      </c>
      <c r="R46" s="128"/>
      <c r="S46" s="26" t="s">
        <v>3</v>
      </c>
      <c r="T46" s="27"/>
      <c r="U46" s="26" t="s">
        <v>4</v>
      </c>
      <c r="V46" s="26"/>
      <c r="W46" s="28" t="s">
        <v>5</v>
      </c>
      <c r="X46" s="21"/>
      <c r="Y46" s="58" t="s">
        <v>3</v>
      </c>
      <c r="Z46" s="59"/>
      <c r="AA46" s="58" t="s">
        <v>4</v>
      </c>
      <c r="AB46" s="58"/>
      <c r="AC46" s="68" t="s">
        <v>5</v>
      </c>
    </row>
    <row r="47" spans="1:29">
      <c r="A47" s="30">
        <v>0</v>
      </c>
      <c r="B47" s="31" t="s">
        <v>2</v>
      </c>
      <c r="C47" s="30">
        <v>68</v>
      </c>
      <c r="D47" s="31" t="s">
        <v>2</v>
      </c>
      <c r="E47" s="32">
        <v>0</v>
      </c>
      <c r="G47" s="44">
        <v>0</v>
      </c>
      <c r="H47" s="45" t="s">
        <v>2</v>
      </c>
      <c r="I47" s="44">
        <v>84</v>
      </c>
      <c r="J47" s="45" t="s">
        <v>2</v>
      </c>
      <c r="K47" s="52">
        <v>0</v>
      </c>
      <c r="M47" s="44">
        <v>0</v>
      </c>
      <c r="N47" s="45" t="s">
        <v>2</v>
      </c>
      <c r="O47" s="44">
        <v>84</v>
      </c>
      <c r="P47" s="45" t="s">
        <v>2</v>
      </c>
      <c r="Q47" s="52">
        <v>0</v>
      </c>
      <c r="R47" s="79"/>
      <c r="S47" s="82">
        <v>0</v>
      </c>
      <c r="T47" s="83" t="s">
        <v>2</v>
      </c>
      <c r="U47" s="82">
        <v>84</v>
      </c>
      <c r="V47" s="83" t="s">
        <v>2</v>
      </c>
      <c r="W47" s="32">
        <v>0</v>
      </c>
      <c r="X47" s="1">
        <v>47</v>
      </c>
      <c r="Y47" s="61">
        <f>IF('Escala de Rentas IRPF Trabajo'!$E$12=2008,Parámetros!A47,IF(OR('Escala de Rentas IRPF Trabajo'!$E$12=2012,'Escala de Rentas IRPF Trabajo'!$E$12=2013,'Escala de Rentas IRPF Trabajo'!$E$12=2014,'Escala de Rentas IRPF Trabajo'!$E$12=2015,'Escala de Rentas IRPF Trabajo'!$E$12=2016),Parámetros!M47,IF(OR('Escala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Trabajo'!$E$12=2024),Parámetros!S47,Parámetros!G47)))</f>
        <v>0</v>
      </c>
      <c r="Z47" s="66" t="s">
        <v>2</v>
      </c>
      <c r="AA47" s="61">
        <f>IF('Escala de Rentas IRPF Trabajo'!$E$12=2008,Parámetros!C47,IF(OR('Escala de Rentas IRPF Trabajo'!$E$12=2012,'Escala de Rentas IRPF Trabajo'!$E$12=2013,'Escala de Rentas IRPF Trabajo'!$E$12=2014,'Escala de Rentas IRPF Trabajo'!$E$12=2015,'Escala de Rentas IRPF Trabajo'!$E$12=2016),Parámetros!O47,IF(OR('Escala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Trabajo'!$E$12=2024),Parámetros!U47,Parámetros!I47)))</f>
        <v>84</v>
      </c>
      <c r="AB47" s="62" t="s">
        <v>2</v>
      </c>
      <c r="AC47" s="140"/>
    </row>
    <row r="48" spans="1:29">
      <c r="A48" s="33">
        <v>68</v>
      </c>
      <c r="B48" s="34" t="s">
        <v>2</v>
      </c>
      <c r="C48" s="33">
        <v>120</v>
      </c>
      <c r="D48" s="34" t="s">
        <v>2</v>
      </c>
      <c r="E48" s="35">
        <v>0.1</v>
      </c>
      <c r="G48" s="46">
        <v>84</v>
      </c>
      <c r="H48" s="47" t="s">
        <v>2</v>
      </c>
      <c r="I48" s="46">
        <v>120</v>
      </c>
      <c r="J48" s="47" t="s">
        <v>2</v>
      </c>
      <c r="K48" s="53">
        <v>0.1</v>
      </c>
      <c r="M48" s="46">
        <v>84</v>
      </c>
      <c r="N48" s="47" t="s">
        <v>2</v>
      </c>
      <c r="O48" s="46">
        <v>120</v>
      </c>
      <c r="P48" s="47" t="s">
        <v>2</v>
      </c>
      <c r="Q48" s="53">
        <v>0.1</v>
      </c>
      <c r="R48" s="79"/>
      <c r="S48" s="33">
        <v>84</v>
      </c>
      <c r="T48" s="84" t="s">
        <v>2</v>
      </c>
      <c r="U48" s="30">
        <v>120</v>
      </c>
      <c r="V48" s="84" t="s">
        <v>2</v>
      </c>
      <c r="W48" s="35">
        <v>0.1</v>
      </c>
      <c r="X48" s="1">
        <v>48</v>
      </c>
      <c r="Y48" s="63">
        <f>IF('Escala de Rentas IRPF Trabajo'!$E$12=2008,Parámetros!A48,IF(OR('Escala de Rentas IRPF Trabajo'!$E$12=2012,'Escala de Rentas IRPF Trabajo'!$E$12=2013,'Escala de Rentas IRPF Trabajo'!$E$12=2014,'Escala de Rentas IRPF Trabajo'!$E$12=2015,'Escala de Rentas IRPF Trabajo'!$E$12=2016),Parámetros!M48,IF(OR('Escala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Trabajo'!$E$12=2024),Parámetros!S48,Parámetros!G48)))</f>
        <v>84</v>
      </c>
      <c r="Z48" s="60" t="s">
        <v>2</v>
      </c>
      <c r="AA48" s="63">
        <f>IF('Escala de Rentas IRPF Trabajo'!$E$12=2008,Parámetros!C48,IF(OR('Escala de Rentas IRPF Trabajo'!$E$12=2012,'Escala de Rentas IRPF Trabajo'!$E$12=2013,'Escala de Rentas IRPF Trabajo'!$E$12=2014,'Escala de Rentas IRPF Trabajo'!$E$12=2015,'Escala de Rentas IRPF Trabajo'!$E$12=2016),Parámetros!O48,IF(OR('Escala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Trabajo'!$E$12=2024),Parámetros!U48,Parámetros!I48)))</f>
        <v>120</v>
      </c>
      <c r="AB48" s="64" t="s">
        <v>2</v>
      </c>
      <c r="AC48" s="141"/>
    </row>
    <row r="49" spans="1:29">
      <c r="A49" s="33">
        <v>120</v>
      </c>
      <c r="B49" s="34" t="s">
        <v>2</v>
      </c>
      <c r="C49" s="33">
        <v>180</v>
      </c>
      <c r="D49" s="34" t="s">
        <v>2</v>
      </c>
      <c r="E49" s="35">
        <v>0.15</v>
      </c>
      <c r="G49" s="46">
        <v>120</v>
      </c>
      <c r="H49" s="47" t="s">
        <v>2</v>
      </c>
      <c r="I49" s="46">
        <v>180</v>
      </c>
      <c r="J49" s="47" t="s">
        <v>2</v>
      </c>
      <c r="K49" s="53">
        <v>0.15</v>
      </c>
      <c r="M49" s="46">
        <v>120</v>
      </c>
      <c r="N49" s="47" t="s">
        <v>2</v>
      </c>
      <c r="O49" s="46">
        <v>180</v>
      </c>
      <c r="P49" s="47" t="s">
        <v>2</v>
      </c>
      <c r="Q49" s="53">
        <v>0.15</v>
      </c>
      <c r="R49" s="79"/>
      <c r="S49" s="33">
        <v>120</v>
      </c>
      <c r="T49" s="84" t="s">
        <v>2</v>
      </c>
      <c r="U49" s="30">
        <v>180</v>
      </c>
      <c r="V49" s="84" t="s">
        <v>2</v>
      </c>
      <c r="W49" s="35">
        <v>0.15</v>
      </c>
      <c r="X49" s="1">
        <v>49</v>
      </c>
      <c r="Y49" s="63">
        <f>IF('Escala de Rentas IRPF Trabajo'!$E$12=2008,Parámetros!A49,IF(OR('Escala de Rentas IRPF Trabajo'!$E$12=2012,'Escala de Rentas IRPF Trabajo'!$E$12=2013,'Escala de Rentas IRPF Trabajo'!$E$12=2014,'Escala de Rentas IRPF Trabajo'!$E$12=2015,'Escala de Rentas IRPF Trabajo'!$E$12=2016),Parámetros!M49,IF(OR('Escala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Trabajo'!$E$12=2024),Parámetros!S49,Parámetros!G49)))</f>
        <v>120</v>
      </c>
      <c r="Z49" s="60" t="s">
        <v>2</v>
      </c>
      <c r="AA49" s="63">
        <f>IF('Escala de Rentas IRPF Trabajo'!$E$12=2008,Parámetros!C49,IF(OR('Escala de Rentas IRPF Trabajo'!$E$12=2012,'Escala de Rentas IRPF Trabajo'!$E$12=2013,'Escala de Rentas IRPF Trabajo'!$E$12=2014,'Escala de Rentas IRPF Trabajo'!$E$12=2015,'Escala de Rentas IRPF Trabajo'!$E$12=2016),Parámetros!O49,IF(OR('Escala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Trabajo'!$E$12=2024),Parámetros!U49,Parámetros!I49)))</f>
        <v>180</v>
      </c>
      <c r="AB49" s="64" t="s">
        <v>2</v>
      </c>
      <c r="AC49" s="141"/>
    </row>
    <row r="50" spans="1:29">
      <c r="A50" s="33">
        <v>180</v>
      </c>
      <c r="B50" s="34" t="s">
        <v>2</v>
      </c>
      <c r="C50" s="33">
        <v>600</v>
      </c>
      <c r="D50" s="34" t="s">
        <v>2</v>
      </c>
      <c r="E50" s="35">
        <v>0.2</v>
      </c>
      <c r="G50" s="46">
        <v>180</v>
      </c>
      <c r="H50" s="47" t="s">
        <v>2</v>
      </c>
      <c r="I50" s="46">
        <v>600</v>
      </c>
      <c r="J50" s="47" t="s">
        <v>2</v>
      </c>
      <c r="K50" s="53">
        <v>0.2</v>
      </c>
      <c r="M50" s="46">
        <v>180</v>
      </c>
      <c r="N50" s="47" t="s">
        <v>2</v>
      </c>
      <c r="O50" s="46">
        <v>600</v>
      </c>
      <c r="P50" s="47" t="s">
        <v>2</v>
      </c>
      <c r="Q50" s="53">
        <v>0.2</v>
      </c>
      <c r="R50" s="79"/>
      <c r="S50" s="33">
        <v>180</v>
      </c>
      <c r="T50" s="84" t="s">
        <v>2</v>
      </c>
      <c r="U50" s="30">
        <v>360</v>
      </c>
      <c r="V50" s="84" t="s">
        <v>2</v>
      </c>
      <c r="W50" s="35">
        <v>0.24</v>
      </c>
      <c r="X50" s="1">
        <v>50</v>
      </c>
      <c r="Y50" s="63">
        <f>IF('Escala de Rentas IRPF Trabajo'!$E$12=2008,Parámetros!A50,IF(OR('Escala de Rentas IRPF Trabajo'!$E$12=2012,'Escala de Rentas IRPF Trabajo'!$E$12=2013,'Escala de Rentas IRPF Trabajo'!$E$12=2014,'Escala de Rentas IRPF Trabajo'!$E$12=2015,'Escala de Rentas IRPF Trabajo'!$E$12=2016),Parámetros!M50,IF(OR('Escala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Trabajo'!$E$12=2024),Parámetros!S50,Parámetros!G50)))</f>
        <v>180</v>
      </c>
      <c r="Z50" s="60" t="s">
        <v>2</v>
      </c>
      <c r="AA50" s="63">
        <f>IF('Escala de Rentas IRPF Trabajo'!$E$12=2008,Parámetros!C50,IF(OR('Escala de Rentas IRPF Trabajo'!$E$12=2012,'Escala de Rentas IRPF Trabajo'!$E$12=2013,'Escala de Rentas IRPF Trabajo'!$E$12=2014,'Escala de Rentas IRPF Trabajo'!$E$12=2015,'Escala de Rentas IRPF Trabajo'!$E$12=2016),Parámetros!O50,IF(OR('Escala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Trabajo'!$E$12=2024),Parámetros!U50,Parámetros!I50)))</f>
        <v>360</v>
      </c>
      <c r="AB50" s="64" t="s">
        <v>2</v>
      </c>
      <c r="AC50" s="141"/>
    </row>
    <row r="51" spans="1:29">
      <c r="A51" s="33">
        <v>600</v>
      </c>
      <c r="B51" s="34" t="s">
        <v>2</v>
      </c>
      <c r="C51" s="33">
        <v>1200</v>
      </c>
      <c r="D51" s="34" t="s">
        <v>2</v>
      </c>
      <c r="E51" s="35">
        <v>0.22</v>
      </c>
      <c r="G51" s="46">
        <v>600</v>
      </c>
      <c r="H51" s="47" t="s">
        <v>2</v>
      </c>
      <c r="I51" s="46">
        <v>1200</v>
      </c>
      <c r="J51" s="47" t="s">
        <v>2</v>
      </c>
      <c r="K51" s="53">
        <v>0.22</v>
      </c>
      <c r="M51" s="46">
        <v>600</v>
      </c>
      <c r="N51" s="47" t="s">
        <v>2</v>
      </c>
      <c r="O51" s="46">
        <v>900</v>
      </c>
      <c r="P51" s="47" t="s">
        <v>2</v>
      </c>
      <c r="Q51" s="53">
        <v>0.22</v>
      </c>
      <c r="R51" s="79"/>
      <c r="S51" s="33">
        <v>360</v>
      </c>
      <c r="T51" s="84" t="s">
        <v>2</v>
      </c>
      <c r="U51" s="30">
        <v>600</v>
      </c>
      <c r="V51" s="84" t="s">
        <v>2</v>
      </c>
      <c r="W51" s="35">
        <v>0.25</v>
      </c>
      <c r="X51" s="1">
        <v>51</v>
      </c>
      <c r="Y51" s="63">
        <f>IF('Escala de Rentas IRPF Trabajo'!$E$12=2008,Parámetros!A51,IF(OR('Escala de Rentas IRPF Trabajo'!$E$12=2012,'Escala de Rentas IRPF Trabajo'!$E$12=2013,'Escala de Rentas IRPF Trabajo'!$E$12=2014,'Escala de Rentas IRPF Trabajo'!$E$12=2015,'Escala de Rentas IRPF Trabajo'!$E$12=2016),Parámetros!M51,IF(OR('Escala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Trabajo'!$E$12=2024),Parámetros!S51,Parámetros!G51)))</f>
        <v>360</v>
      </c>
      <c r="Z51" s="60" t="s">
        <v>2</v>
      </c>
      <c r="AA51" s="63">
        <f>IF('Escala de Rentas IRPF Trabajo'!$E$12=2008,Parámetros!C51,IF(OR('Escala de Rentas IRPF Trabajo'!$E$12=2012,'Escala de Rentas IRPF Trabajo'!$E$12=2013,'Escala de Rentas IRPF Trabajo'!$E$12=2014,'Escala de Rentas IRPF Trabajo'!$E$12=2015,'Escala de Rentas IRPF Trabajo'!$E$12=2016),Parámetros!O51,IF(OR('Escala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Trabajo'!$E$12=2024),Parámetros!U51,Parámetros!I51)))</f>
        <v>600</v>
      </c>
      <c r="AB51" s="64" t="s">
        <v>2</v>
      </c>
      <c r="AC51" s="141"/>
    </row>
    <row r="52" spans="1:29">
      <c r="A52" s="107">
        <v>1200</v>
      </c>
      <c r="B52" s="108" t="s">
        <v>2</v>
      </c>
      <c r="C52" s="107"/>
      <c r="D52" s="108"/>
      <c r="E52" s="109">
        <v>0.25</v>
      </c>
      <c r="G52" s="110">
        <v>1200</v>
      </c>
      <c r="H52" s="111" t="s">
        <v>2</v>
      </c>
      <c r="I52" s="110"/>
      <c r="J52" s="111"/>
      <c r="K52" s="112">
        <v>0.25</v>
      </c>
      <c r="M52" s="110">
        <v>900</v>
      </c>
      <c r="N52" s="111" t="s">
        <v>2</v>
      </c>
      <c r="O52" s="110">
        <v>1380</v>
      </c>
      <c r="P52" s="111"/>
      <c r="Q52" s="112">
        <v>0.25</v>
      </c>
      <c r="R52" s="79"/>
      <c r="S52" s="33">
        <v>600</v>
      </c>
      <c r="T52" s="84" t="s">
        <v>2</v>
      </c>
      <c r="U52" s="30">
        <v>900</v>
      </c>
      <c r="V52" s="84" t="s">
        <v>2</v>
      </c>
      <c r="W52" s="35">
        <v>0.27</v>
      </c>
      <c r="X52" s="1">
        <v>52</v>
      </c>
      <c r="Y52" s="63">
        <f>IF('Escala de Rentas IRPF Trabajo'!$E$12=2008,Parámetros!A52,IF(OR('Escala de Rentas IRPF Trabajo'!$E$12=2012,'Escala de Rentas IRPF Trabajo'!$E$12=2013,'Escala de Rentas IRPF Trabajo'!$E$12=2014,'Escala de Rentas IRPF Trabajo'!$E$12=2015,'Escala de Rentas IRPF Trabajo'!$E$12=2016),Parámetros!M52,IF(OR('Escala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Trabajo'!$E$12=2024),Parámetros!S52,Parámetros!G52)))</f>
        <v>600</v>
      </c>
      <c r="Z52" s="60" t="s">
        <v>2</v>
      </c>
      <c r="AA52" s="63">
        <f>IF('Escala de Rentas IRPF Trabajo'!$E$12=2008,Parámetros!C52,IF(OR('Escala de Rentas IRPF Trabajo'!$E$12=2012,'Escala de Rentas IRPF Trabajo'!$E$12=2013,'Escala de Rentas IRPF Trabajo'!$E$12=2014,'Escala de Rentas IRPF Trabajo'!$E$12=2015,'Escala de Rentas IRPF Trabajo'!$E$12=2016),Parámetros!O52,IF(OR('Escala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Trabajo'!$E$12=2024),Parámetros!U52,Parámetros!I52)))</f>
        <v>900</v>
      </c>
      <c r="AB52" s="64" t="s">
        <v>2</v>
      </c>
      <c r="AC52" s="141"/>
    </row>
    <row r="53" spans="1:29" ht="13.5" thickBot="1">
      <c r="A53" s="36"/>
      <c r="B53" s="37"/>
      <c r="C53" s="38"/>
      <c r="D53" s="37"/>
      <c r="E53" s="39"/>
      <c r="G53" s="48"/>
      <c r="H53" s="49"/>
      <c r="I53" s="50"/>
      <c r="J53" s="49"/>
      <c r="K53" s="54"/>
      <c r="M53" s="48">
        <v>1380</v>
      </c>
      <c r="N53" s="49"/>
      <c r="O53" s="50"/>
      <c r="P53" s="49"/>
      <c r="Q53" s="54">
        <v>0.3</v>
      </c>
      <c r="R53" s="79"/>
      <c r="S53" s="33">
        <v>900</v>
      </c>
      <c r="T53" s="84" t="s">
        <v>2</v>
      </c>
      <c r="U53" s="30">
        <v>1380</v>
      </c>
      <c r="V53" s="84" t="s">
        <v>2</v>
      </c>
      <c r="W53" s="35">
        <v>0.31</v>
      </c>
      <c r="X53" s="1">
        <v>53</v>
      </c>
      <c r="Y53" s="63">
        <f>IF('Escala de Rentas IRPF Trabajo'!$E$12=2008,Parámetros!A53,IF(OR('Escala de Rentas IRPF Trabajo'!$E$12=2012,'Escala de Rentas IRPF Trabajo'!$E$12=2013,'Escala de Rentas IRPF Trabajo'!$E$12=2014,'Escala de Rentas IRPF Trabajo'!$E$12=2015,'Escala de Rentas IRPF Trabajo'!$E$12=2016),Parámetros!M53,IF(OR('Escala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Trabajo'!$E$12=2024),Parámetros!S53,Parámetros!G53)))</f>
        <v>900</v>
      </c>
      <c r="Z53" s="60" t="s">
        <v>2</v>
      </c>
      <c r="AA53" s="63">
        <f>IF('Escala de Rentas IRPF Trabajo'!$E$12=2008,Parámetros!C53,IF(OR('Escala de Rentas IRPF Trabajo'!$E$12=2012,'Escala de Rentas IRPF Trabajo'!$E$12=2013,'Escala de Rentas IRPF Trabajo'!$E$12=2014,'Escala de Rentas IRPF Trabajo'!$E$12=2015,'Escala de Rentas IRPF Trabajo'!$E$12=2016),Parámetros!O53,IF(OR('Escala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Trabajo'!$E$12=2024),Parámetros!U53,Parámetros!I53)))</f>
        <v>1380</v>
      </c>
      <c r="AB53" s="64" t="s">
        <v>2</v>
      </c>
      <c r="AC53" s="141"/>
    </row>
    <row r="54" spans="1:29" ht="13.5" thickBot="1">
      <c r="A54" s="29"/>
      <c r="B54" s="29"/>
      <c r="C54" s="29"/>
      <c r="D54" s="29"/>
      <c r="E54" s="29"/>
      <c r="G54" s="41"/>
      <c r="H54" s="41"/>
      <c r="I54" s="41"/>
      <c r="J54" s="41"/>
      <c r="K54" s="41"/>
      <c r="M54" s="41"/>
      <c r="N54" s="41"/>
      <c r="O54" s="41"/>
      <c r="P54" s="41"/>
      <c r="Q54" s="41"/>
      <c r="R54" s="41"/>
      <c r="S54" s="36">
        <v>1380</v>
      </c>
      <c r="T54" s="85" t="s">
        <v>2</v>
      </c>
      <c r="U54" s="133">
        <v>0</v>
      </c>
      <c r="V54" s="85"/>
      <c r="W54" s="39">
        <v>0.36</v>
      </c>
      <c r="Y54" s="17">
        <f>IF('Escala de Rentas IRPF Trabajo'!$E$12=2008,Parámetros!A54,IF(OR('Escala de Rentas IRPF Trabajo'!$E$12=2012,'Escala de Rentas IRPF Trabajo'!$E$12=2013,'Escala de Rentas IRPF Trabajo'!$E$12=2014,'Escala de Rentas IRPF Trabajo'!$E$12=2015,'Escala de Rentas IRPF Trabajo'!$E$12=2016),Parámetros!M54,IF(OR('Escala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Trabajo'!$E$12=2024),Parámetros!S54,Parámetros!G54)))</f>
        <v>1380</v>
      </c>
      <c r="Z54" s="67" t="s">
        <v>2</v>
      </c>
      <c r="AA54" s="17">
        <f>IF('Escala de Rentas IRPF Trabajo'!$E$12=2008,Parámetros!C54,IF(OR('Escala de Rentas IRPF Trabajo'!$E$12=2012,'Escala de Rentas IRPF Trabajo'!$E$12=2013,'Escala de Rentas IRPF Trabajo'!$E$12=2014,'Escala de Rentas IRPF Trabajo'!$E$12=2015,'Escala de Rentas IRPF Trabajo'!$E$12=2016),Parámetros!O54,IF(OR('Escala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Trabajo'!$E$12=2024),Parámetros!U54,Parámetros!I54)))</f>
        <v>0</v>
      </c>
      <c r="AB54" s="65" t="s">
        <v>2</v>
      </c>
      <c r="AC54" s="142"/>
    </row>
    <row r="55" spans="1:29">
      <c r="A55" s="29"/>
      <c r="B55" s="29"/>
      <c r="C55" s="29"/>
      <c r="D55" s="29"/>
      <c r="E55" s="29"/>
      <c r="G55" s="41"/>
      <c r="H55" s="41"/>
      <c r="I55" s="41"/>
      <c r="J55" s="41"/>
      <c r="K55" s="41"/>
      <c r="M55" s="41"/>
      <c r="N55" s="41"/>
      <c r="O55" s="41"/>
      <c r="P55" s="41"/>
      <c r="Q55" s="41"/>
      <c r="R55" s="41"/>
      <c r="S55" s="86"/>
      <c r="T55" s="87"/>
      <c r="U55" s="86"/>
      <c r="V55" s="87"/>
      <c r="W55" s="126"/>
      <c r="Y55" s="1"/>
    </row>
    <row r="56" spans="1:29" ht="13.5" thickBot="1">
      <c r="A56" s="25" t="s">
        <v>22</v>
      </c>
      <c r="B56" s="25"/>
      <c r="C56" s="25"/>
      <c r="D56" s="25"/>
      <c r="E56" s="25"/>
      <c r="G56" s="51" t="s">
        <v>22</v>
      </c>
      <c r="H56" s="51"/>
      <c r="I56" s="51"/>
      <c r="J56" s="51"/>
      <c r="K56" s="51"/>
      <c r="M56" s="51" t="s">
        <v>22</v>
      </c>
      <c r="N56" s="51"/>
      <c r="O56" s="51"/>
      <c r="P56" s="51"/>
      <c r="Q56" s="51"/>
      <c r="R56" s="51"/>
      <c r="S56" s="25" t="s">
        <v>22</v>
      </c>
      <c r="T56" s="25"/>
      <c r="U56" s="25"/>
      <c r="V56" s="25"/>
      <c r="W56" s="25"/>
      <c r="Y56" s="23" t="s">
        <v>22</v>
      </c>
      <c r="Z56" s="23"/>
      <c r="AA56" s="23"/>
      <c r="AB56" s="23"/>
      <c r="AC56" s="23"/>
    </row>
    <row r="57" spans="1:29" ht="13.5" thickBot="1">
      <c r="A57" s="26" t="s">
        <v>3</v>
      </c>
      <c r="B57" s="27"/>
      <c r="C57" s="26" t="s">
        <v>4</v>
      </c>
      <c r="D57" s="26"/>
      <c r="E57" s="28" t="s">
        <v>5</v>
      </c>
      <c r="G57" s="42" t="s">
        <v>3</v>
      </c>
      <c r="H57" s="43"/>
      <c r="I57" s="42" t="s">
        <v>4</v>
      </c>
      <c r="J57" s="42"/>
      <c r="K57" s="55" t="s">
        <v>5</v>
      </c>
      <c r="M57" s="42" t="s">
        <v>3</v>
      </c>
      <c r="N57" s="43"/>
      <c r="O57" s="42" t="s">
        <v>4</v>
      </c>
      <c r="P57" s="42"/>
      <c r="Q57" s="55" t="s">
        <v>5</v>
      </c>
      <c r="R57" s="128"/>
      <c r="S57" s="26" t="s">
        <v>3</v>
      </c>
      <c r="T57" s="27"/>
      <c r="U57" s="26" t="s">
        <v>4</v>
      </c>
      <c r="V57" s="26"/>
      <c r="W57" s="28" t="s">
        <v>5</v>
      </c>
      <c r="Y57" s="58" t="s">
        <v>3</v>
      </c>
      <c r="Z57" s="59"/>
      <c r="AA57" s="58" t="s">
        <v>4</v>
      </c>
      <c r="AB57" s="58"/>
      <c r="AC57" s="68" t="s">
        <v>5</v>
      </c>
    </row>
    <row r="58" spans="1:29">
      <c r="A58" s="30">
        <v>0</v>
      </c>
      <c r="B58" s="31" t="s">
        <v>2</v>
      </c>
      <c r="C58" s="30">
        <v>52</v>
      </c>
      <c r="D58" s="31" t="s">
        <v>2</v>
      </c>
      <c r="E58" s="32">
        <v>0.1</v>
      </c>
      <c r="G58" s="44">
        <v>0</v>
      </c>
      <c r="H58" s="45" t="s">
        <v>2</v>
      </c>
      <c r="I58" s="44">
        <v>36</v>
      </c>
      <c r="J58" s="45" t="s">
        <v>2</v>
      </c>
      <c r="K58" s="56">
        <v>0.1</v>
      </c>
      <c r="M58" s="44">
        <v>0</v>
      </c>
      <c r="N58" s="45" t="s">
        <v>2</v>
      </c>
      <c r="O58" s="44">
        <v>36</v>
      </c>
      <c r="P58" s="45" t="s">
        <v>2</v>
      </c>
      <c r="Q58" s="56">
        <v>0.1</v>
      </c>
      <c r="R58" s="79"/>
      <c r="S58" s="30">
        <v>0</v>
      </c>
      <c r="T58" s="129" t="s">
        <v>2</v>
      </c>
      <c r="U58" s="30">
        <v>180</v>
      </c>
      <c r="V58" s="31" t="s">
        <v>2</v>
      </c>
      <c r="W58" s="32">
        <v>0.1</v>
      </c>
      <c r="X58" s="1">
        <v>58</v>
      </c>
      <c r="Y58" s="61">
        <f>IF('Escala de Rentas IRPF Trabajo'!$E$12=2008,Parámetros!A58,IF(OR('Escala de Rentas IRPF Trabajo'!$E$12=2012,'Escala de Rentas IRPF Trabajo'!$E$12=2013,'Escala de Rentas IRPF Trabajo'!$E$12=2014,'Escala de Rentas IRPF Trabajo'!$E$12=2015,'Escala de Rentas IRPF Trabajo'!$E$12=2016),Parámetros!M58,IF(OR('Escala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Trabajo'!$E$12=2024),Parámetros!S58,Parámetros!G58)))</f>
        <v>0</v>
      </c>
      <c r="Z58" s="66" t="s">
        <v>2</v>
      </c>
      <c r="AA58" s="61">
        <f>IF('Escala de Rentas IRPF Trabajo'!$E$12=2008,Parámetros!C58,IF(OR('Escala de Rentas IRPF Trabajo'!$E$12=2012,'Escala de Rentas IRPF Trabajo'!$E$12=2013,'Escala de Rentas IRPF Trabajo'!$E$12=2014,'Escala de Rentas IRPF Trabajo'!$E$12=2015,'Escala de Rentas IRPF Trabajo'!$E$12=2016),Parámetros!O58,IF(OR('Escala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Trabajo'!$E$12=2024),Parámetros!U58,Parámetros!I58)))</f>
        <v>180</v>
      </c>
      <c r="AB58" s="62" t="s">
        <v>2</v>
      </c>
      <c r="AC58" s="140"/>
    </row>
    <row r="59" spans="1:29" ht="13.5" thickBot="1">
      <c r="A59" s="33">
        <v>52</v>
      </c>
      <c r="B59" s="34" t="s">
        <v>2</v>
      </c>
      <c r="C59" s="33">
        <v>112</v>
      </c>
      <c r="D59" s="34" t="s">
        <v>2</v>
      </c>
      <c r="E59" s="35">
        <v>0.15</v>
      </c>
      <c r="G59" s="46">
        <v>36</v>
      </c>
      <c r="H59" s="47" t="s">
        <v>2</v>
      </c>
      <c r="I59" s="46">
        <v>96</v>
      </c>
      <c r="J59" s="47" t="s">
        <v>2</v>
      </c>
      <c r="K59" s="53">
        <v>0.15</v>
      </c>
      <c r="M59" s="46">
        <v>36</v>
      </c>
      <c r="N59" s="47" t="s">
        <v>2</v>
      </c>
      <c r="O59" s="46">
        <v>96</v>
      </c>
      <c r="P59" s="47" t="s">
        <v>2</v>
      </c>
      <c r="Q59" s="53">
        <v>0.15</v>
      </c>
      <c r="R59" s="79"/>
      <c r="S59" s="36">
        <v>180</v>
      </c>
      <c r="T59" s="130" t="s">
        <v>2</v>
      </c>
      <c r="U59" s="36">
        <v>0</v>
      </c>
      <c r="V59" s="37" t="s">
        <v>2</v>
      </c>
      <c r="W59" s="39">
        <v>0.08</v>
      </c>
      <c r="X59" s="1">
        <v>59</v>
      </c>
      <c r="Y59" s="63">
        <f>IF('Escala de Rentas IRPF Trabajo'!$E$12=2008,Parámetros!A59,IF(OR('Escala de Rentas IRPF Trabajo'!$E$12=2012,'Escala de Rentas IRPF Trabajo'!$E$12=2013,'Escala de Rentas IRPF Trabajo'!$E$12=2014,'Escala de Rentas IRPF Trabajo'!$E$12=2015,'Escala de Rentas IRPF Trabajo'!$E$12=2016),Parámetros!M59,IF(OR('Escala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Trabajo'!$E$12=2024),Parámetros!S59,Parámetros!G59)))</f>
        <v>180</v>
      </c>
      <c r="Z59" s="60" t="s">
        <v>2</v>
      </c>
      <c r="AA59" s="63">
        <f>IF('Escala de Rentas IRPF Trabajo'!$E$12=2008,Parámetros!C59,IF(OR('Escala de Rentas IRPF Trabajo'!$E$12=2012,'Escala de Rentas IRPF Trabajo'!$E$12=2013,'Escala de Rentas IRPF Trabajo'!$E$12=2014,'Escala de Rentas IRPF Trabajo'!$E$12=2015,'Escala de Rentas IRPF Trabajo'!$E$12=2016),Parámetros!O59,IF(OR('Escala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Trabajo'!$E$12=2024),Parámetros!U59,Parámetros!I59)))</f>
        <v>0</v>
      </c>
      <c r="AB59" s="64" t="s">
        <v>2</v>
      </c>
      <c r="AC59" s="141"/>
    </row>
    <row r="60" spans="1:29">
      <c r="A60" s="33">
        <v>112</v>
      </c>
      <c r="B60" s="34" t="s">
        <v>2</v>
      </c>
      <c r="C60" s="33">
        <v>532</v>
      </c>
      <c r="D60" s="34" t="s">
        <v>2</v>
      </c>
      <c r="E60" s="35">
        <v>0.2</v>
      </c>
      <c r="G60" s="46">
        <v>96</v>
      </c>
      <c r="H60" s="47" t="s">
        <v>2</v>
      </c>
      <c r="I60" s="46">
        <v>516</v>
      </c>
      <c r="J60" s="47" t="s">
        <v>2</v>
      </c>
      <c r="K60" s="53">
        <v>0.2</v>
      </c>
      <c r="M60" s="46">
        <v>96</v>
      </c>
      <c r="N60" s="47" t="s">
        <v>2</v>
      </c>
      <c r="O60" s="46">
        <v>516</v>
      </c>
      <c r="P60" s="47" t="s">
        <v>2</v>
      </c>
      <c r="Q60" s="53">
        <v>0.2</v>
      </c>
      <c r="R60" s="79"/>
      <c r="X60" s="1">
        <v>60</v>
      </c>
      <c r="Y60" s="63">
        <f>IF('Escala de Rentas IRPF Trabajo'!$E$12=2008,Parámetros!A60,IF(OR('Escala de Rentas IRPF Trabajo'!$E$12=2012,'Escala de Rentas IRPF Trabajo'!$E$12=2013,'Escala de Rentas IRPF Trabajo'!$E$12=2014,'Escala de Rentas IRPF Trabajo'!$E$12=2015,'Escala de Rentas IRPF Trabajo'!$E$12=2016),Parámetros!M60,IF(OR('Escala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Trabajo'!$E$12=2024),Parámetros!S60,Parámetros!G60)))</f>
        <v>0</v>
      </c>
      <c r="Z60" s="60" t="s">
        <v>2</v>
      </c>
      <c r="AA60" s="63">
        <f>IF('Escala de Rentas IRPF Trabajo'!$E$12=2008,Parámetros!C60,IF(OR('Escala de Rentas IRPF Trabajo'!$E$12=2012,'Escala de Rentas IRPF Trabajo'!$E$12=2013,'Escala de Rentas IRPF Trabajo'!$E$12=2014,'Escala de Rentas IRPF Trabajo'!$E$12=2015,'Escala de Rentas IRPF Trabajo'!$E$12=2016),Parámetros!O60,IF(OR('Escala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Trabajo'!$E$12=2024),Parámetros!U60,Parámetros!I60)))</f>
        <v>0</v>
      </c>
      <c r="AB60" s="64" t="s">
        <v>2</v>
      </c>
      <c r="AC60" s="141"/>
    </row>
    <row r="61" spans="1:29">
      <c r="A61" s="33">
        <v>532</v>
      </c>
      <c r="B61" s="34" t="s">
        <v>2</v>
      </c>
      <c r="C61" s="33">
        <v>1132</v>
      </c>
      <c r="D61" s="34" t="s">
        <v>2</v>
      </c>
      <c r="E61" s="35">
        <v>0.22</v>
      </c>
      <c r="G61" s="46">
        <v>516</v>
      </c>
      <c r="H61" s="47" t="s">
        <v>2</v>
      </c>
      <c r="I61" s="46">
        <v>1116</v>
      </c>
      <c r="J61" s="47" t="s">
        <v>2</v>
      </c>
      <c r="K61" s="53">
        <v>0.22</v>
      </c>
      <c r="M61" s="46">
        <v>516</v>
      </c>
      <c r="N61" s="47" t="s">
        <v>2</v>
      </c>
      <c r="O61" s="46">
        <v>816</v>
      </c>
      <c r="P61" s="47" t="s">
        <v>2</v>
      </c>
      <c r="Q61" s="53">
        <v>0.22</v>
      </c>
      <c r="R61" s="79"/>
      <c r="X61" s="1">
        <v>61</v>
      </c>
      <c r="Y61" s="63">
        <f>IF('Escala de Rentas IRPF Trabajo'!$E$12=2008,Parámetros!A61,IF(OR('Escala de Rentas IRPF Trabajo'!$E$12=2012,'Escala de Rentas IRPF Trabajo'!$E$12=2013,'Escala de Rentas IRPF Trabajo'!$E$12=2014,'Escala de Rentas IRPF Trabajo'!$E$12=2015,'Escala de Rentas IRPF Trabajo'!$E$12=2016),Parámetros!M61,IF(OR('Escala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Trabajo'!$E$12=2024),Parámetros!S61,Parámetros!G61)))</f>
        <v>0</v>
      </c>
      <c r="Z61" s="60" t="s">
        <v>2</v>
      </c>
      <c r="AA61" s="63">
        <f>IF('Escala de Rentas IRPF Trabajo'!$E$12=2008,Parámetros!C61,IF(OR('Escala de Rentas IRPF Trabajo'!$E$12=2012,'Escala de Rentas IRPF Trabajo'!$E$12=2013,'Escala de Rentas IRPF Trabajo'!$E$12=2014,'Escala de Rentas IRPF Trabajo'!$E$12=2015,'Escala de Rentas IRPF Trabajo'!$E$12=2016),Parámetros!O61,IF(OR('Escala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Trabajo'!$E$12=2024),Parámetros!U61,Parámetros!I61)))</f>
        <v>0</v>
      </c>
      <c r="AB61" s="64" t="s">
        <v>2</v>
      </c>
      <c r="AC61" s="141"/>
    </row>
    <row r="62" spans="1:29">
      <c r="A62" s="107">
        <v>1132</v>
      </c>
      <c r="B62" s="108" t="s">
        <v>2</v>
      </c>
      <c r="C62" s="107"/>
      <c r="D62" s="108" t="s">
        <v>2</v>
      </c>
      <c r="E62" s="109">
        <v>0.25</v>
      </c>
      <c r="G62" s="110">
        <v>1116</v>
      </c>
      <c r="H62" s="111" t="s">
        <v>2</v>
      </c>
      <c r="I62" s="110"/>
      <c r="J62" s="111"/>
      <c r="K62" s="112">
        <v>0.25</v>
      </c>
      <c r="M62" s="110">
        <v>816</v>
      </c>
      <c r="N62" s="111" t="s">
        <v>2</v>
      </c>
      <c r="O62" s="110">
        <v>1296</v>
      </c>
      <c r="P62" s="111" t="s">
        <v>2</v>
      </c>
      <c r="Q62" s="112">
        <v>0.25</v>
      </c>
      <c r="R62" s="79"/>
      <c r="S62" s="86"/>
      <c r="T62" s="87"/>
      <c r="U62" s="86"/>
      <c r="V62" s="87"/>
      <c r="W62" s="89"/>
      <c r="X62" s="1">
        <v>62</v>
      </c>
      <c r="Y62" s="63">
        <f>IF('Escala de Rentas IRPF Trabajo'!$E$12=2008,Parámetros!A62,IF(OR('Escala de Rentas IRPF Trabajo'!$E$12=2012,'Escala de Rentas IRPF Trabajo'!$E$12=2013,'Escala de Rentas IRPF Trabajo'!$E$12=2014,'Escala de Rentas IRPF Trabajo'!$E$12=2015,'Escala de Rentas IRPF Trabajo'!$E$12=2016),Parámetros!M62,IF(OR('Escala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Trabajo'!$E$12=2024),Parámetros!S62,Parámetros!G62)))</f>
        <v>0</v>
      </c>
      <c r="Z62" s="60" t="s">
        <v>2</v>
      </c>
      <c r="AA62" s="63">
        <f>IF('Escala de Rentas IRPF Trabajo'!$E$12=2008,Parámetros!C62,IF(OR('Escala de Rentas IRPF Trabajo'!$E$12=2012,'Escala de Rentas IRPF Trabajo'!$E$12=2013,'Escala de Rentas IRPF Trabajo'!$E$12=2014,'Escala de Rentas IRPF Trabajo'!$E$12=2015,'Escala de Rentas IRPF Trabajo'!$E$12=2016),Parámetros!O62,IF(OR('Escala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Trabajo'!$E$12=2024),Parámetros!U62,Parámetros!I62)))</f>
        <v>0</v>
      </c>
      <c r="AB62" s="64" t="s">
        <v>2</v>
      </c>
      <c r="AC62" s="141"/>
    </row>
    <row r="63" spans="1:29" ht="13.5" thickBot="1">
      <c r="A63" s="36"/>
      <c r="B63" s="37"/>
      <c r="C63" s="38"/>
      <c r="D63" s="37"/>
      <c r="E63" s="39"/>
      <c r="G63" s="48"/>
      <c r="H63" s="49"/>
      <c r="I63" s="50"/>
      <c r="J63" s="49"/>
      <c r="K63" s="54"/>
      <c r="M63" s="48">
        <v>1296</v>
      </c>
      <c r="N63" s="49" t="s">
        <v>2</v>
      </c>
      <c r="O63" s="50"/>
      <c r="P63" s="49"/>
      <c r="Q63" s="54">
        <v>0.3</v>
      </c>
      <c r="R63" s="79"/>
      <c r="S63" s="86"/>
      <c r="T63" s="87"/>
      <c r="U63" s="86"/>
      <c r="V63" s="87"/>
      <c r="W63" s="89"/>
      <c r="X63" s="1">
        <v>63</v>
      </c>
      <c r="Y63" s="17">
        <f>IF('Escala de Rentas IRPF Trabajo'!$E$12=2008,Parámetros!A63,IF(OR('Escala de Rentas IRPF Trabajo'!$E$12=2012,'Escala de Rentas IRPF Trabajo'!$E$12=2013,'Escala de Rentas IRPF Trabajo'!$E$12=2014,'Escala de Rentas IRPF Trabajo'!$E$12=2015,'Escala de Rentas IRPF Trabajo'!$E$12=2016),Parámetros!M63,IF(OR('Escala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Trabajo'!$E$12=2024),Parámetros!S63,Parámetros!G63)))</f>
        <v>0</v>
      </c>
      <c r="Z63" s="67" t="s">
        <v>2</v>
      </c>
      <c r="AA63" s="17">
        <f>IF('Escala de Rentas IRPF Trabajo'!$E$12=2008,Parámetros!C63,IF(OR('Escala de Rentas IRPF Trabajo'!$E$12=2012,'Escala de Rentas IRPF Trabajo'!$E$12=2013,'Escala de Rentas IRPF Trabajo'!$E$12=2014,'Escala de Rentas IRPF Trabajo'!$E$12=2015,'Escala de Rentas IRPF Trabajo'!$E$12=2016),Parámetros!O63,IF(OR('Escala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Trabajo'!$E$12=2024),Parámetros!U63,Parámetros!I63)))</f>
        <v>0</v>
      </c>
      <c r="AB63" s="65" t="s">
        <v>2</v>
      </c>
      <c r="AC63" s="142"/>
    </row>
    <row r="64" spans="1:29">
      <c r="S64" s="86"/>
      <c r="T64" s="87"/>
      <c r="U64" s="86"/>
      <c r="V64" s="87"/>
      <c r="W64" s="89"/>
      <c r="X64" s="18"/>
      <c r="Y64" s="1"/>
    </row>
    <row r="65" spans="1:34">
      <c r="S65" s="86"/>
      <c r="T65" s="87"/>
      <c r="U65" s="88"/>
      <c r="V65" s="87"/>
      <c r="W65" s="89"/>
      <c r="X65" s="18"/>
      <c r="Y65" s="1"/>
    </row>
    <row r="66" spans="1:34" s="100" customFormat="1">
      <c r="A66" s="100" t="s">
        <v>87</v>
      </c>
      <c r="B66" s="100" t="s">
        <v>88</v>
      </c>
      <c r="C66" s="100" t="s">
        <v>89</v>
      </c>
      <c r="D66" s="100" t="s">
        <v>90</v>
      </c>
      <c r="E66" s="100" t="s">
        <v>91</v>
      </c>
      <c r="F66" s="100" t="s">
        <v>92</v>
      </c>
      <c r="G66" s="100" t="s">
        <v>93</v>
      </c>
      <c r="H66" s="100" t="s">
        <v>94</v>
      </c>
      <c r="I66" s="100" t="s">
        <v>95</v>
      </c>
      <c r="J66" s="100" t="s">
        <v>96</v>
      </c>
      <c r="K66" s="100" t="s">
        <v>97</v>
      </c>
      <c r="L66" s="100" t="s">
        <v>98</v>
      </c>
      <c r="M66" s="100" t="s">
        <v>99</v>
      </c>
      <c r="N66" s="100" t="s">
        <v>100</v>
      </c>
      <c r="O66" s="100" t="s">
        <v>101</v>
      </c>
      <c r="P66" s="100" t="s">
        <v>102</v>
      </c>
      <c r="Q66" s="100" t="s">
        <v>103</v>
      </c>
      <c r="X66" s="100" t="s">
        <v>104</v>
      </c>
      <c r="Y66" s="100" t="s">
        <v>106</v>
      </c>
      <c r="Z66" s="100" t="s">
        <v>107</v>
      </c>
      <c r="AA66" s="101" t="s">
        <v>108</v>
      </c>
      <c r="AB66" s="100" t="s">
        <v>109</v>
      </c>
      <c r="AC66" s="100" t="s">
        <v>110</v>
      </c>
      <c r="AD66" s="100" t="s">
        <v>105</v>
      </c>
      <c r="AE66" s="100" t="s">
        <v>122</v>
      </c>
      <c r="AF66" s="100" t="s">
        <v>123</v>
      </c>
    </row>
    <row r="67" spans="1:34" s="2" customFormat="1">
      <c r="A67" s="2" t="s">
        <v>12</v>
      </c>
      <c r="M67" s="2" t="s">
        <v>74</v>
      </c>
      <c r="Z67" s="2" t="s">
        <v>13</v>
      </c>
    </row>
    <row r="68" spans="1:34">
      <c r="A68" s="24" t="s">
        <v>27</v>
      </c>
      <c r="C68" s="24" t="s">
        <v>114</v>
      </c>
      <c r="E68" s="24" t="s">
        <v>131</v>
      </c>
      <c r="G68" s="24" t="s">
        <v>132</v>
      </c>
      <c r="L68" s="24" t="s">
        <v>82</v>
      </c>
      <c r="M68" s="134" t="s">
        <v>72</v>
      </c>
      <c r="N68" s="24" t="s">
        <v>73</v>
      </c>
      <c r="Y68" s="24"/>
      <c r="Z68" s="24">
        <v>2008</v>
      </c>
      <c r="AA68" s="24"/>
      <c r="AB68" s="24" t="s">
        <v>115</v>
      </c>
      <c r="AD68" s="24" t="s">
        <v>136</v>
      </c>
      <c r="AF68" s="24" t="s">
        <v>144</v>
      </c>
      <c r="AH68" s="24" t="s">
        <v>8</v>
      </c>
    </row>
    <row r="69" spans="1:34">
      <c r="A69" s="24"/>
      <c r="C69" s="24"/>
      <c r="E69" s="24"/>
      <c r="M69" s="24"/>
      <c r="N69" s="24"/>
      <c r="Y69" s="1"/>
    </row>
    <row r="70" spans="1:34">
      <c r="A70" s="4" t="s">
        <v>8</v>
      </c>
      <c r="C70" s="4" t="s">
        <v>8</v>
      </c>
      <c r="E70" s="4" t="s">
        <v>8</v>
      </c>
      <c r="G70" s="4" t="s">
        <v>8</v>
      </c>
      <c r="J70" s="4" t="s">
        <v>8</v>
      </c>
      <c r="L70" s="4" t="s">
        <v>8</v>
      </c>
      <c r="M70" s="4" t="s">
        <v>8</v>
      </c>
      <c r="N70" s="4" t="s">
        <v>8</v>
      </c>
      <c r="P70" s="4" t="s">
        <v>8</v>
      </c>
      <c r="Y70" s="1"/>
    </row>
    <row r="71" spans="1:34">
      <c r="A71" s="72" t="s">
        <v>34</v>
      </c>
      <c r="C71" s="72" t="s">
        <v>35</v>
      </c>
      <c r="E71" s="72" t="s">
        <v>35</v>
      </c>
      <c r="G71" s="72" t="s">
        <v>35</v>
      </c>
      <c r="J71" s="6" t="str">
        <f>IF(OR('Escala de Rentas IRPF Trabajo'!$E$12=2007,'Escala de Rentas IRPF Trabajo'!$E$12="2008 (1/1/08 al 31/8/08)"),Parámetros!A71,IF(OR('Escala de Rentas IRPF Trabajo'!$E$12="2012 (1/8/12 al 31/12/12)",'Escala de Rentas IRPF Trabajo'!$E$12=2013,'Escala de Rentas IRPF Trabajo'!$E$12=2014,'Escala de Rentas IRPF Trabajo'!$E$12=2015,'Escala de Rentas IRPF Trabajo'!$E$12=2016),Parámetros!E71,IF(OR('Escala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Trabajo'!$E$12=2024),Parámetros!G71,Parámetros!C71)))</f>
        <v>0 a 7 BPC</v>
      </c>
      <c r="L71" s="3" t="s">
        <v>36</v>
      </c>
      <c r="M71" s="3" t="s">
        <v>36</v>
      </c>
      <c r="N71" s="72" t="s">
        <v>75</v>
      </c>
      <c r="P71" s="6" t="str">
        <f>IF('Escala de Rentas IRPF Trabajo'!$E$12="2008 1er. Semestre",Parámetros!M71,IF('Escala de Rentas IRPF Trabajo'!$E$12="2007 2do. Semestre",Parámetros!L71,Parámetros!N71))</f>
        <v>0 a 38 BPC</v>
      </c>
      <c r="Y71" s="1"/>
      <c r="Z71" s="3" t="s">
        <v>37</v>
      </c>
      <c r="AB71" s="102" t="s">
        <v>38</v>
      </c>
      <c r="AD71" s="102" t="s">
        <v>38</v>
      </c>
      <c r="AF71" s="72" t="s">
        <v>38</v>
      </c>
      <c r="AH71" s="6" t="str">
        <f>IF('Escala de Rentas IRPF Trabajo'!$E$12=2008,Parámetros!Z71,IF(OR('Escala de Rentas IRPF Trabajo'!$E$12=2012,'Escala de Rentas IRPF Trabajo'!$E$12=2013,'Escala de Rentas IRPF Trabajo'!$E$12=2014,'Escala de Rentas IRPF Trabajo'!$E$12=2015,'Escala de Rentas IRPF Trabajo'!$E$12=2016),Parámetros!AD71,IF(OR('Escala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Trabajo'!$E$12=2024),Parámetros!AF71,Parámetros!AB71)))</f>
        <v>0 a 84 BPC</v>
      </c>
    </row>
    <row r="72" spans="1:34">
      <c r="A72" s="72" t="s">
        <v>39</v>
      </c>
      <c r="C72" s="72" t="s">
        <v>40</v>
      </c>
      <c r="E72" s="72" t="s">
        <v>40</v>
      </c>
      <c r="G72" s="72" t="s">
        <v>40</v>
      </c>
      <c r="J72" s="6" t="str">
        <f>IF(OR('Escala de Rentas IRPF Trabajo'!$E$12=2007,'Escala de Rentas IRPF Trabajo'!$E$12="2008 (1/1/08 al 31/8/08)"),Parámetros!A72,IF(OR('Escala de Rentas IRPF Trabajo'!$E$12="2012 (1/8/12 al 31/12/12)",'Escala de Rentas IRPF Trabajo'!$E$12=2013,'Escala de Rentas IRPF Trabajo'!$E$12=2014,'Escala de Rentas IRPF Trabajo'!$E$12=2015,'Escala de Rentas IRPF Trabajo'!$E$12=2016),Parámetros!E72,IF(OR('Escala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Trabajo'!$E$12=2024),Parámetros!G72,Parámetros!C72)))</f>
        <v>7 a 10 BPC</v>
      </c>
      <c r="L72" s="3" t="s">
        <v>41</v>
      </c>
      <c r="M72" s="3" t="s">
        <v>41</v>
      </c>
      <c r="N72" s="72" t="s">
        <v>77</v>
      </c>
      <c r="P72" s="6" t="str">
        <f>IF('Escala de Rentas IRPF Trabajo'!$E$12="2008 1er. Semestre",Parámetros!M72,IF('Escala de Rentas IRPF Trabajo'!$E$12="2007 2do. Semestre",Parámetros!L72,Parámetros!N72))</f>
        <v>38 a 60 BPC</v>
      </c>
      <c r="Y72" s="1"/>
      <c r="Z72" s="3" t="s">
        <v>42</v>
      </c>
      <c r="AB72" s="102" t="s">
        <v>43</v>
      </c>
      <c r="AD72" s="102" t="s">
        <v>43</v>
      </c>
      <c r="AF72" s="72" t="s">
        <v>43</v>
      </c>
      <c r="AH72" s="6" t="str">
        <f>IF('Escala de Rentas IRPF Trabajo'!$E$12=2008,Parámetros!Z72,IF(OR('Escala de Rentas IRPF Trabajo'!$E$12=2012,'Escala de Rentas IRPF Trabajo'!$E$12=2013,'Escala de Rentas IRPF Trabajo'!$E$12=2014,'Escala de Rentas IRPF Trabajo'!$E$12=2015,'Escala de Rentas IRPF Trabajo'!$E$12=2016),Parámetros!AD72,IF(OR('Escala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Trabajo'!$E$12=2024),Parámetros!AF72,Parámetros!AB72)))</f>
        <v>84 a 120 BPC</v>
      </c>
    </row>
    <row r="73" spans="1:34">
      <c r="A73" s="72" t="s">
        <v>44</v>
      </c>
      <c r="C73" s="72" t="s">
        <v>44</v>
      </c>
      <c r="E73" s="72" t="s">
        <v>44</v>
      </c>
      <c r="G73" s="72" t="s">
        <v>44</v>
      </c>
      <c r="J73" s="6" t="str">
        <f>IF(OR('Escala de Rentas IRPF Trabajo'!$E$12=2007,'Escala de Rentas IRPF Trabajo'!$E$12="2008 (1/1/08 al 31/8/08)"),Parámetros!A73,IF(OR('Escala de Rentas IRPF Trabajo'!$E$12="2012 (1/8/12 al 31/12/12)",'Escala de Rentas IRPF Trabajo'!$E$12=2013,'Escala de Rentas IRPF Trabajo'!$E$12=2014,'Escala de Rentas IRPF Trabajo'!$E$12=2015,'Escala de Rentas IRPF Trabajo'!$E$12=2016),Parámetros!E73,IF(OR('Escala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Trabajo'!$E$12=2024),Parámetros!G73,Parámetros!C73)))</f>
        <v>10 a 15 BPC</v>
      </c>
      <c r="L73" s="3" t="s">
        <v>45</v>
      </c>
      <c r="M73" s="3" t="s">
        <v>45</v>
      </c>
      <c r="N73" s="72" t="s">
        <v>45</v>
      </c>
      <c r="P73" s="6" t="str">
        <f>IF('Escala de Rentas IRPF Trabajo'!$E$12="2008 1er. Semestre",Parámetros!M73,IF('Escala de Rentas IRPF Trabajo'!$E$12="2007 2do. Semestre",Parámetros!L73,Parámetros!N73))</f>
        <v>60 a 90 BPC</v>
      </c>
      <c r="Y73" s="1"/>
      <c r="Z73" s="3" t="s">
        <v>46</v>
      </c>
      <c r="AB73" s="102" t="s">
        <v>46</v>
      </c>
      <c r="AD73" s="102" t="s">
        <v>46</v>
      </c>
      <c r="AF73" s="72" t="s">
        <v>46</v>
      </c>
      <c r="AH73" s="6" t="str">
        <f>IF('Escala de Rentas IRPF Trabajo'!$E$12=2008,Parámetros!Z73,IF(OR('Escala de Rentas IRPF Trabajo'!$E$12=2012,'Escala de Rentas IRPF Trabajo'!$E$12=2013,'Escala de Rentas IRPF Trabajo'!$E$12=2014,'Escala de Rentas IRPF Trabajo'!$E$12=2015,'Escala de Rentas IRPF Trabajo'!$E$12=2016),Parámetros!AD73,IF(OR('Escala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Trabajo'!$E$12=2024),Parámetros!AF73,Parámetros!AB73)))</f>
        <v>120 a 180 BPC</v>
      </c>
    </row>
    <row r="74" spans="1:34">
      <c r="A74" s="72" t="s">
        <v>47</v>
      </c>
      <c r="C74" s="72" t="s">
        <v>47</v>
      </c>
      <c r="E74" s="72" t="s">
        <v>47</v>
      </c>
      <c r="G74" s="72" t="s">
        <v>133</v>
      </c>
      <c r="J74" s="6" t="str">
        <f>IF(OR('Escala de Rentas IRPF Trabajo'!$E$12=2007,'Escala de Rentas IRPF Trabajo'!$E$12="2008 (1/1/08 al 31/8/08)"),Parámetros!A74,IF(OR('Escala de Rentas IRPF Trabajo'!$E$12="2012 (1/8/12 al 31/12/12)",'Escala de Rentas IRPF Trabajo'!$E$12=2013,'Escala de Rentas IRPF Trabajo'!$E$12=2014,'Escala de Rentas IRPF Trabajo'!$E$12=2015,'Escala de Rentas IRPF Trabajo'!$E$12=2016),Parámetros!E74,IF(OR('Escala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Trabajo'!$E$12=2024),Parámetros!G74,Parámetros!C74)))</f>
        <v>15 a 30 BPC</v>
      </c>
      <c r="L74" s="3" t="s">
        <v>48</v>
      </c>
      <c r="M74" s="3" t="s">
        <v>48</v>
      </c>
      <c r="N74" s="72" t="s">
        <v>48</v>
      </c>
      <c r="P74" s="6" t="str">
        <f>IF('Escala de Rentas IRPF Trabajo'!$E$12="2008 1er. Semestre",Parámetros!M74,IF('Escala de Rentas IRPF Trabajo'!$E$12="2007 2do. Semestre",Parámetros!L74,Parámetros!N74))</f>
        <v>90 a 300 BPC</v>
      </c>
      <c r="Y74" s="1"/>
      <c r="Z74" s="3" t="s">
        <v>49</v>
      </c>
      <c r="AB74" s="102" t="s">
        <v>49</v>
      </c>
      <c r="AD74" s="102" t="s">
        <v>49</v>
      </c>
      <c r="AF74" s="102" t="s">
        <v>137</v>
      </c>
      <c r="AH74" s="6" t="str">
        <f>IF('Escala de Rentas IRPF Trabajo'!$E$12=2008,Parámetros!Z74,IF(OR('Escala de Rentas IRPF Trabajo'!$E$12=2012,'Escala de Rentas IRPF Trabajo'!$E$12=2013,'Escala de Rentas IRPF Trabajo'!$E$12=2014,'Escala de Rentas IRPF Trabajo'!$E$12=2015,'Escala de Rentas IRPF Trabajo'!$E$12=2016),Parámetros!AD74,IF(OR('Escala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Trabajo'!$E$12=2024),Parámetros!AF74,Parámetros!AB74)))</f>
        <v>180 a 360 BPC</v>
      </c>
    </row>
    <row r="75" spans="1:34">
      <c r="A75" s="72" t="s">
        <v>50</v>
      </c>
      <c r="C75" s="72" t="s">
        <v>50</v>
      </c>
      <c r="E75" s="72" t="s">
        <v>85</v>
      </c>
      <c r="G75" s="72" t="s">
        <v>134</v>
      </c>
      <c r="J75" s="6" t="str">
        <f>IF(OR('Escala de Rentas IRPF Trabajo'!$E$12=2007,'Escala de Rentas IRPF Trabajo'!$E$12="2008 (1/1/08 al 31/8/08)"),Parámetros!A75,IF(OR('Escala de Rentas IRPF Trabajo'!$E$12="2012 (1/8/12 al 31/12/12)",'Escala de Rentas IRPF Trabajo'!$E$12=2013,'Escala de Rentas IRPF Trabajo'!$E$12=2014,'Escala de Rentas IRPF Trabajo'!$E$12=2015,'Escala de Rentas IRPF Trabajo'!$E$12=2016),Parámetros!E75,IF(OR('Escala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Trabajo'!$E$12=2024),Parámetros!G75,Parámetros!C75)))</f>
        <v>30 a 50 BPC</v>
      </c>
      <c r="L75" s="3" t="s">
        <v>51</v>
      </c>
      <c r="M75" s="3" t="s">
        <v>51</v>
      </c>
      <c r="N75" s="72" t="s">
        <v>51</v>
      </c>
      <c r="P75" s="6" t="str">
        <f>IF('Escala de Rentas IRPF Trabajo'!$E$12="2008 1er. Semestre",Parámetros!M75,IF('Escala de Rentas IRPF Trabajo'!$E$12="2007 2do. Semestre",Parámetros!L75,Parámetros!N75))</f>
        <v>300 a 600 BPC</v>
      </c>
      <c r="Y75" s="1"/>
      <c r="Z75" s="102" t="s">
        <v>52</v>
      </c>
      <c r="AB75" s="102" t="s">
        <v>52</v>
      </c>
      <c r="AD75" s="3" t="s">
        <v>116</v>
      </c>
      <c r="AF75" s="102" t="s">
        <v>138</v>
      </c>
      <c r="AH75" s="6" t="str">
        <f>IF('Escala de Rentas IRPF Trabajo'!$E$12=2008,Parámetros!Z75,IF(OR('Escala de Rentas IRPF Trabajo'!$E$12=2012,'Escala de Rentas IRPF Trabajo'!$E$12=2013,'Escala de Rentas IRPF Trabajo'!$E$12=2014,'Escala de Rentas IRPF Trabajo'!$E$12=2015,'Escala de Rentas IRPF Trabajo'!$E$12=2016),Parámetros!AD75,IF(OR('Escala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Trabajo'!$E$12=2024),Parámetros!AF75,Parámetros!AB75)))</f>
        <v>360 a 600 BPC</v>
      </c>
    </row>
    <row r="76" spans="1:34">
      <c r="A76" s="72" t="s">
        <v>15</v>
      </c>
      <c r="C76" s="72" t="s">
        <v>15</v>
      </c>
      <c r="E76" s="72" t="s">
        <v>86</v>
      </c>
      <c r="G76" s="72" t="s">
        <v>85</v>
      </c>
      <c r="J76" s="6" t="str">
        <f>IF(OR('Escala de Rentas IRPF Trabajo'!$E$12=2007,'Escala de Rentas IRPF Trabajo'!$E$12="2008 (1/1/08 al 31/8/08)"),Parámetros!A76,IF(OR('Escala de Rentas IRPF Trabajo'!$E$12="2012 (1/8/12 al 31/12/12)",'Escala de Rentas IRPF Trabajo'!$E$12=2013,'Escala de Rentas IRPF Trabajo'!$E$12=2014,'Escala de Rentas IRPF Trabajo'!$E$12=2015,'Escala de Rentas IRPF Trabajo'!$E$12=2016),Parámetros!E76,IF(OR('Escala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Trabajo'!$E$12=2024),Parámetros!G76,Parámetros!C76)))</f>
        <v>50 a 75 BPC</v>
      </c>
      <c r="L76" s="5" t="s">
        <v>18</v>
      </c>
      <c r="M76" s="5" t="s">
        <v>18</v>
      </c>
      <c r="N76" s="72" t="s">
        <v>18</v>
      </c>
      <c r="P76" s="6" t="str">
        <f>IF('Escala de Rentas IRPF Trabajo'!$E$12="2008 1er. Semestre",Parámetros!M76,IF('Escala de Rentas IRPF Trabajo'!$E$12="2007 2do. Semestre",Parámetros!L76,Parámetros!N76))</f>
        <v>Más de 600 BPC</v>
      </c>
      <c r="Y76" s="1"/>
      <c r="Z76" s="102" t="s">
        <v>17</v>
      </c>
      <c r="AB76" s="102" t="s">
        <v>17</v>
      </c>
      <c r="AD76" s="3" t="s">
        <v>117</v>
      </c>
      <c r="AF76" s="102" t="s">
        <v>116</v>
      </c>
      <c r="AH76" s="6" t="str">
        <f>IF('Escala de Rentas IRPF Trabajo'!$E$12=2008,Parámetros!Z76,IF(OR('Escala de Rentas IRPF Trabajo'!$E$12=2012,'Escala de Rentas IRPF Trabajo'!$E$12=2013,'Escala de Rentas IRPF Trabajo'!$E$12=2014,'Escala de Rentas IRPF Trabajo'!$E$12=2015,'Escala de Rentas IRPF Trabajo'!$E$12=2016),Parámetros!AD76,IF(OR('Escala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Trabajo'!$E$12=2024),Parámetros!AF76,Parámetros!AB76)))</f>
        <v>600 a 900 BPC</v>
      </c>
    </row>
    <row r="77" spans="1:34">
      <c r="A77" s="72"/>
      <c r="C77" s="72"/>
      <c r="E77" s="72" t="s">
        <v>135</v>
      </c>
      <c r="G77" s="72" t="s">
        <v>86</v>
      </c>
      <c r="J77" s="6" t="str">
        <f>IF(OR('Escala de Rentas IRPF Trabajo'!$E$12=2007,'Escala de Rentas IRPF Trabajo'!$E$12="2008 (1/1/08 al 31/8/08)"),Parámetros!A77,IF(OR('Escala de Rentas IRPF Trabajo'!$E$12="2012 (1/8/12 al 31/12/12)",'Escala de Rentas IRPF Trabajo'!$E$12=2013,'Escala de Rentas IRPF Trabajo'!$E$12=2014,'Escala de Rentas IRPF Trabajo'!$E$12=2015,'Escala de Rentas IRPF Trabajo'!$E$12=2016),Parámetros!E77,IF(OR('Escala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Trabajo'!$E$12=2024),Parámetros!G77,Parámetros!C77)))</f>
        <v>75 a 115 BPC</v>
      </c>
      <c r="L77" s="5"/>
      <c r="M77" s="5"/>
      <c r="N77" s="72"/>
      <c r="P77" s="6"/>
      <c r="Y77" s="1"/>
      <c r="Z77" s="102"/>
      <c r="AB77" s="102"/>
      <c r="AD77" s="3" t="s">
        <v>118</v>
      </c>
      <c r="AF77" s="102" t="s">
        <v>117</v>
      </c>
      <c r="AH77" s="6" t="str">
        <f>IF('Escala de Rentas IRPF Trabajo'!$E$12=2008,Parámetros!Z77,IF(OR('Escala de Rentas IRPF Trabajo'!$E$12=2012,'Escala de Rentas IRPF Trabajo'!$E$12=2013,'Escala de Rentas IRPF Trabajo'!$E$12=2014,'Escala de Rentas IRPF Trabajo'!$E$12=2015,'Escala de Rentas IRPF Trabajo'!$E$12=2016),Parámetros!AD77,IF(OR('Escala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Trabajo'!$E$12=2024),Parámetros!AF77,Parámetros!AB77)))</f>
        <v>900 a 1380 BPC</v>
      </c>
    </row>
    <row r="78" spans="1:34">
      <c r="A78" s="135"/>
      <c r="C78" s="135"/>
      <c r="E78" s="135"/>
      <c r="G78" s="72" t="s">
        <v>135</v>
      </c>
      <c r="J78" s="6" t="str">
        <f>IF(OR('Escala de Rentas IRPF Trabajo'!$E$12=2007,'Escala de Rentas IRPF Trabajo'!$E$12="2008 (1/1/08 al 31/8/08)"),Parámetros!A78,IF(OR('Escala de Rentas IRPF Trabajo'!$E$12="2012 (1/8/12 al 31/12/12)",'Escala de Rentas IRPF Trabajo'!$E$12=2013,'Escala de Rentas IRPF Trabajo'!$E$12=2014,'Escala de Rentas IRPF Trabajo'!$E$12=2015,'Escala de Rentas IRPF Trabajo'!$E$12=2016),Parámetros!E78,IF(OR('Escala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Trabajo'!$E$12="2023 (1/1/23 al 31/3/23)",'Escala de Rentas IRPF Trabajo'!$E$12="2023 (1/4/23 al 31/12/23)",'Escala de Rentas IRPF Trabajo'!$E$12=2024),Parámetros!G78,Parámetros!C78)))</f>
        <v>Más de 115 BPC</v>
      </c>
      <c r="L78" s="5"/>
      <c r="M78" s="5"/>
      <c r="N78" s="72"/>
      <c r="P78" s="6"/>
      <c r="Y78" s="1"/>
      <c r="Z78" s="102"/>
      <c r="AB78" s="102"/>
      <c r="AD78" s="3"/>
      <c r="AF78" s="102" t="s">
        <v>118</v>
      </c>
      <c r="AH78" s="6" t="str">
        <f>IF('Escala de Rentas IRPF Trabajo'!$E$12=2008,Parámetros!Z78,IF(OR('Escala de Rentas IRPF Trabajo'!$E$12=2012,'Escala de Rentas IRPF Trabajo'!$E$12=2013,'Escala de Rentas IRPF Trabajo'!$E$12=2014,'Escala de Rentas IRPF Trabajo'!$E$12=2015,'Escala de Rentas IRPF Trabajo'!$E$12=2016),Parámetros!AD78,IF(OR('Escala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Trabajo'!$E$12=2024),Parámetros!AF78,Parámetros!AB78)))</f>
        <v>Más de 1380 BPC</v>
      </c>
    </row>
    <row r="79" spans="1:34">
      <c r="Y79" s="1"/>
    </row>
    <row r="80" spans="1:34">
      <c r="A80" s="4" t="s">
        <v>9</v>
      </c>
      <c r="C80" s="4" t="s">
        <v>9</v>
      </c>
      <c r="E80" s="4" t="s">
        <v>9</v>
      </c>
      <c r="G80" s="4" t="s">
        <v>9</v>
      </c>
      <c r="J80" s="4" t="s">
        <v>9</v>
      </c>
      <c r="L80" s="4" t="s">
        <v>9</v>
      </c>
      <c r="M80" s="4" t="s">
        <v>9</v>
      </c>
      <c r="N80" s="4" t="s">
        <v>9</v>
      </c>
      <c r="P80" s="4" t="s">
        <v>9</v>
      </c>
      <c r="Y80" s="1"/>
      <c r="Z80" s="4"/>
      <c r="AB80" s="4"/>
      <c r="AD80" s="4"/>
      <c r="AF80" s="4"/>
      <c r="AH80" s="24" t="s">
        <v>9</v>
      </c>
    </row>
    <row r="81" spans="1:34">
      <c r="A81" s="72" t="s">
        <v>34</v>
      </c>
      <c r="C81" s="72" t="s">
        <v>53</v>
      </c>
      <c r="E81" s="72" t="s">
        <v>53</v>
      </c>
      <c r="G81" s="72" t="s">
        <v>142</v>
      </c>
      <c r="J81" s="6" t="str">
        <f>IF(OR('Escala de Rentas IRPF Trabajo'!$E$12=2007,'Escala de Rentas IRPF Trabajo'!$E$12="2008 (1/1/08 al 31/8/08)"),Parámetros!A81,IF(OR('Escala de Rentas IRPF Trabajo'!$E$12="2012 (1/8/12 al 31/12/12)",'Escala de Rentas IRPF Trabajo'!$E$12=2013,'Escala de Rentas IRPF Trabajo'!$E$12=2014,'Escala de Rentas IRPF Trabajo'!$E$12=2015,'Escala de Rentas IRPF Trabajo'!$E$12=2016),Parámetros!E81,IF(OR('Escala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Trabajo'!$E$12=2024),Parámetros!G81,Parámetros!C81)))</f>
        <v>Iguales o inferiores a 15 BPC</v>
      </c>
      <c r="L81" s="3" t="s">
        <v>36</v>
      </c>
      <c r="M81" s="3" t="s">
        <v>36</v>
      </c>
      <c r="N81" s="72" t="s">
        <v>76</v>
      </c>
      <c r="P81" s="6" t="str">
        <f>IF('Escala de Rentas IRPF Trabajo'!$E$12="2008 1er. Semestre",Parámetros!M81,IF('Escala de Rentas IRPF Trabajo'!$E$12="2007 2do. Semestre",Parámetros!L81,Parámetros!N81))</f>
        <v>0 a 22 BPC</v>
      </c>
      <c r="Y81" s="1"/>
      <c r="Z81" s="3" t="s">
        <v>54</v>
      </c>
      <c r="AB81" s="72" t="s">
        <v>55</v>
      </c>
      <c r="AD81" s="72" t="s">
        <v>55</v>
      </c>
      <c r="AF81" s="102" t="s">
        <v>141</v>
      </c>
      <c r="AH81" s="6" t="str">
        <f>IF('Escala de Rentas IRPF Trabajo'!$E$12=2008,Parámetros!Z81,IF(OR('Escala de Rentas IRPF Trabajo'!$E$12=2012,'Escala de Rentas IRPF Trabajo'!$E$12=2013,'Escala de Rentas IRPF Trabajo'!$E$12=2014,'Escala de Rentas IRPF Trabajo'!$E$12=2015,'Escala de Rentas IRPF Trabajo'!$E$12=2016),Parámetros!AD81,IF(OR('Escala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Trabajo'!$E$12=2024),Parámetros!AF81,Parámetros!AB81)))</f>
        <v>Iguales o inferiores a 180 BPC</v>
      </c>
    </row>
    <row r="82" spans="1:34">
      <c r="A82" s="72" t="s">
        <v>39</v>
      </c>
      <c r="C82" s="72" t="s">
        <v>56</v>
      </c>
      <c r="E82" s="72" t="s">
        <v>56</v>
      </c>
      <c r="G82" s="72" t="s">
        <v>143</v>
      </c>
      <c r="J82" s="6" t="str">
        <f>IF(OR('Escala de Rentas IRPF Trabajo'!$E$12=2007,'Escala de Rentas IRPF Trabajo'!$E$12="2008 (1/1/08 al 31/8/08)"),Parámetros!A82,IF(OR('Escala de Rentas IRPF Trabajo'!$E$12="2012 (1/8/12 al 31/12/12)",'Escala de Rentas IRPF Trabajo'!$E$12=2013,'Escala de Rentas IRPF Trabajo'!$E$12=2014,'Escala de Rentas IRPF Trabajo'!$E$12=2015,'Escala de Rentas IRPF Trabajo'!$E$12=2016),Parámetros!E82,IF(OR('Escala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Trabajo'!$E$12=2024),Parámetros!G82,Parámetros!C82)))</f>
        <v>Mayores a 15 BPC</v>
      </c>
      <c r="L82" s="3" t="s">
        <v>41</v>
      </c>
      <c r="M82" s="3" t="s">
        <v>41</v>
      </c>
      <c r="N82" s="72" t="s">
        <v>78</v>
      </c>
      <c r="P82" s="6" t="str">
        <f>IF('Escala de Rentas IRPF Trabajo'!$E$12="2008 1er. Semestre",Parámetros!M82,IF('Escala de Rentas IRPF Trabajo'!$E$12="2007 2do. Semestre",Parámetros!L82,Parámetros!N82))</f>
        <v>22 a 52 BPC</v>
      </c>
      <c r="Y82" s="1"/>
      <c r="Z82" s="3" t="s">
        <v>57</v>
      </c>
      <c r="AB82" s="72" t="s">
        <v>58</v>
      </c>
      <c r="AD82" s="72" t="s">
        <v>58</v>
      </c>
      <c r="AF82" s="102" t="s">
        <v>139</v>
      </c>
      <c r="AH82" s="6" t="str">
        <f>IF('Escala de Rentas IRPF Trabajo'!$E$12=2008,Parámetros!Z82,IF(OR('Escala de Rentas IRPF Trabajo'!$E$12=2012,'Escala de Rentas IRPF Trabajo'!$E$12=2013,'Escala de Rentas IRPF Trabajo'!$E$12=2014,'Escala de Rentas IRPF Trabajo'!$E$12=2015,'Escala de Rentas IRPF Trabajo'!$E$12=2016),Parámetros!AD82,IF(OR('Escala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Trabajo'!$E$12=2024),Parámetros!AF82,Parámetros!AB82)))</f>
        <v>Mayores a 180 BPC</v>
      </c>
    </row>
    <row r="83" spans="1:34">
      <c r="A83" s="72" t="s">
        <v>59</v>
      </c>
      <c r="C83" s="72" t="s">
        <v>60</v>
      </c>
      <c r="E83" s="72" t="s">
        <v>60</v>
      </c>
      <c r="G83" s="72"/>
      <c r="J83" s="6">
        <f>IF(OR('Escala de Rentas IRPF Trabajo'!$E$12=2007,'Escala de Rentas IRPF Trabajo'!$E$12="2008 (1/1/08 al 31/8/08)"),Parámetros!A83,IF(OR('Escala de Rentas IRPF Trabajo'!$E$12="2012 (1/8/12 al 31/12/12)",'Escala de Rentas IRPF Trabajo'!$E$12=2013,'Escala de Rentas IRPF Trabajo'!$E$12=2014,'Escala de Rentas IRPF Trabajo'!$E$12=2015,'Escala de Rentas IRPF Trabajo'!$E$12=2016),Parámetros!E83,IF(OR('Escala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Trabajo'!$E$12=2024),Parámetros!G83,Parámetros!C83)))</f>
        <v>0</v>
      </c>
      <c r="L83" s="3" t="s">
        <v>61</v>
      </c>
      <c r="M83" s="3" t="s">
        <v>61</v>
      </c>
      <c r="N83" s="72" t="s">
        <v>79</v>
      </c>
      <c r="P83" s="6" t="str">
        <f>IF('Escala de Rentas IRPF Trabajo'!$E$12="2008 1er. Semestre",Parámetros!M83,IF('Escala de Rentas IRPF Trabajo'!$E$12="2007 2do. Semestre",Parámetros!L83,Parámetros!N83))</f>
        <v>52 a 262 BPC</v>
      </c>
      <c r="Y83" s="1"/>
      <c r="Z83" s="3" t="s">
        <v>62</v>
      </c>
      <c r="AB83" s="72" t="s">
        <v>63</v>
      </c>
      <c r="AD83" s="72" t="s">
        <v>63</v>
      </c>
      <c r="AF83" s="72"/>
      <c r="AH83" s="6">
        <f>IF('Escala de Rentas IRPF Trabajo'!$E$12=2008,Parámetros!Z83,IF(OR('Escala de Rentas IRPF Trabajo'!$E$12=2012,'Escala de Rentas IRPF Trabajo'!$E$12=2013,'Escala de Rentas IRPF Trabajo'!$E$12=2014,'Escala de Rentas IRPF Trabajo'!$E$12=2015,'Escala de Rentas IRPF Trabajo'!$E$12=2016),Parámetros!AD83,IF(OR('Escala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Trabajo'!$E$12=2024),Parámetros!AF83,Parámetros!AB83)))</f>
        <v>0</v>
      </c>
    </row>
    <row r="84" spans="1:34">
      <c r="A84" s="72" t="s">
        <v>64</v>
      </c>
      <c r="C84" s="72" t="s">
        <v>65</v>
      </c>
      <c r="E84" s="72" t="s">
        <v>111</v>
      </c>
      <c r="G84" s="72"/>
      <c r="J84" s="6">
        <f>IF(OR('Escala de Rentas IRPF Trabajo'!$E$12=2007,'Escala de Rentas IRPF Trabajo'!$E$12="2008 (1/1/08 al 31/8/08)"),Parámetros!A84,IF(OR('Escala de Rentas IRPF Trabajo'!$E$12="2012 (1/8/12 al 31/12/12)",'Escala de Rentas IRPF Trabajo'!$E$12=2013,'Escala de Rentas IRPF Trabajo'!$E$12=2014,'Escala de Rentas IRPF Trabajo'!$E$12=2015,'Escala de Rentas IRPF Trabajo'!$E$12=2016),Parámetros!E84,IF(OR('Escala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Trabajo'!$E$12=2024),Parámetros!G84,Parámetros!C84)))</f>
        <v>0</v>
      </c>
      <c r="L84" s="3" t="s">
        <v>66</v>
      </c>
      <c r="M84" s="3" t="s">
        <v>66</v>
      </c>
      <c r="N84" s="72" t="s">
        <v>80</v>
      </c>
      <c r="P84" s="6" t="str">
        <f>IF('Escala de Rentas IRPF Trabajo'!$E$12="2008 1er. Semestre",Parámetros!M84,IF('Escala de Rentas IRPF Trabajo'!$E$12="2007 2do. Semestre",Parámetros!L84,Parámetros!N84))</f>
        <v>262 a 562 BPC</v>
      </c>
      <c r="Y84" s="1"/>
      <c r="Z84" s="3" t="s">
        <v>67</v>
      </c>
      <c r="AB84" s="3" t="s">
        <v>68</v>
      </c>
      <c r="AD84" s="3" t="s">
        <v>119</v>
      </c>
      <c r="AF84" s="72"/>
      <c r="AH84" s="6">
        <f>IF('Escala de Rentas IRPF Trabajo'!$E$12=2008,Parámetros!Z84,IF(OR('Escala de Rentas IRPF Trabajo'!$E$12=2012,'Escala de Rentas IRPF Trabajo'!$E$12=2013,'Escala de Rentas IRPF Trabajo'!$E$12=2014,'Escala de Rentas IRPF Trabajo'!$E$12=2015,'Escala de Rentas IRPF Trabajo'!$E$12=2016),Parámetros!AD84,IF(OR('Escala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Trabajo'!$E$12=2024),Parámetros!AF84,Parámetros!AB84)))</f>
        <v>0</v>
      </c>
    </row>
    <row r="85" spans="1:34">
      <c r="A85" s="72" t="s">
        <v>16</v>
      </c>
      <c r="C85" s="72" t="s">
        <v>28</v>
      </c>
      <c r="E85" s="72" t="s">
        <v>112</v>
      </c>
      <c r="G85" s="72"/>
      <c r="J85" s="6">
        <f>IF(OR('Escala de Rentas IRPF Trabajo'!$E$12=2007,'Escala de Rentas IRPF Trabajo'!$E$12="2008 (1/1/08 al 31/8/08)"),Parámetros!A85,IF(OR('Escala de Rentas IRPF Trabajo'!$E$12="2012 (1/8/12 al 31/12/12)",'Escala de Rentas IRPF Trabajo'!$E$12=2013,'Escala de Rentas IRPF Trabajo'!$E$12=2014,'Escala de Rentas IRPF Trabajo'!$E$12=2015,'Escala de Rentas IRPF Trabajo'!$E$12=2016),Parámetros!E85,IF(OR('Escala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Trabajo'!$E$12=2024),Parámetros!G85,Parámetros!C85)))</f>
        <v>0</v>
      </c>
      <c r="L85" s="5" t="s">
        <v>19</v>
      </c>
      <c r="M85" s="5" t="s">
        <v>19</v>
      </c>
      <c r="N85" s="72" t="s">
        <v>81</v>
      </c>
      <c r="P85" s="6" t="str">
        <f>IF('Escala de Rentas IRPF Trabajo'!$E$12="2008 1er. Semestre",Parámetros!M85,IF('Escala de Rentas IRPF Trabajo'!$E$12="2007 2do. Semestre",Parámetros!L85,Parámetros!N85))</f>
        <v>Más de 562 BPC</v>
      </c>
      <c r="Y85" s="1"/>
      <c r="Z85" s="3" t="s">
        <v>29</v>
      </c>
      <c r="AB85" s="3" t="s">
        <v>30</v>
      </c>
      <c r="AD85" s="3" t="s">
        <v>120</v>
      </c>
      <c r="AF85" s="72"/>
      <c r="AH85" s="6">
        <f>IF('Escala de Rentas IRPF Trabajo'!$E$12=2008,Parámetros!Z85,IF(OR('Escala de Rentas IRPF Trabajo'!$E$12=2012,'Escala de Rentas IRPF Trabajo'!$E$12=2013,'Escala de Rentas IRPF Trabajo'!$E$12=2014,'Escala de Rentas IRPF Trabajo'!$E$12=2015,'Escala de Rentas IRPF Trabajo'!$E$12=2016),Parámetros!AD85,IF(OR('Escala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Trabajo'!$E$12=2024),Parámetros!AF85,Parámetros!AB85)))</f>
        <v>0</v>
      </c>
    </row>
    <row r="86" spans="1:34">
      <c r="A86" s="72"/>
      <c r="C86" s="72"/>
      <c r="E86" s="72" t="s">
        <v>113</v>
      </c>
      <c r="G86" s="72"/>
      <c r="J86" s="6">
        <f>IF(OR('Escala de Rentas IRPF Trabajo'!$E$12=2007,'Escala de Rentas IRPF Trabajo'!$E$12="2008 (1/1/08 al 31/8/08)"),Parámetros!A86,IF(OR('Escala de Rentas IRPF Trabajo'!$E$12="2012 (1/8/12 al 31/12/12)",'Escala de Rentas IRPF Trabajo'!$E$12=2013,'Escala de Rentas IRPF Trabajo'!$E$12=2014,'Escala de Rentas IRPF Trabajo'!$E$12=2015,'Escala de Rentas IRPF Trabajo'!$E$12=2016),Parámetros!E86,IF(OR('Escala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Trabajo'!$E$12="2023 (1/1/23 al 31/3/23)",'Escala de Rentas IRPF Trabajo'!$E$12="2023 (1/4/23 al 31/12/23)",'Escala de Rentas IRPF Trabajo'!$E$12=2024),Parámetros!G86,Parámetros!C86)))</f>
        <v>0</v>
      </c>
      <c r="L86" s="5"/>
      <c r="M86" s="5"/>
      <c r="N86" s="72"/>
      <c r="P86" s="6"/>
      <c r="Y86" s="1"/>
      <c r="Z86" s="3"/>
      <c r="AB86" s="3"/>
      <c r="AD86" s="3" t="s">
        <v>121</v>
      </c>
      <c r="AF86" s="72"/>
      <c r="AH86" s="6">
        <f>IF('Escala de Rentas IRPF Trabajo'!$E$12=2008,Parámetros!Z86,IF(OR('Escala de Rentas IRPF Trabajo'!$E$12=2012,'Escala de Rentas IRPF Trabajo'!$E$12=2013,'Escala de Rentas IRPF Trabajo'!$E$12=2014,'Escala de Rentas IRPF Trabajo'!$E$12=2015,'Escala de Rentas IRPF Trabajo'!$E$12=2016),Parámetros!AD86,IF(OR('Escala de Rentas IRPF Trabajo'!$E$12=2017,'Escala de Rentas IRPF Trabajo'!$E$12=2018,'Escala de Rentas IRPF Trabajo'!$E$12=2019,'Escala de Rentas IRPF Trabajo'!$E$12=2020,'Escala de Rentas IRPF Trabajo'!$E$12=2021,'Escala de Rentas IRPF Trabajo'!$E$12=2022,'Escala de Rentas IRPF Trabajo'!$E$12=2023,'Escala de Rentas IRPF Trabajo'!$E$12=2024),Parámetros!AF86,Parámetros!AB86)))</f>
        <v>0</v>
      </c>
    </row>
    <row r="87" spans="1:34">
      <c r="Y87" s="1"/>
      <c r="AA87" s="18"/>
    </row>
    <row r="89" spans="1:34">
      <c r="A89" s="1" t="s">
        <v>1</v>
      </c>
      <c r="B89" s="1">
        <v>2012</v>
      </c>
    </row>
    <row r="90" spans="1:34">
      <c r="B90" s="1">
        <v>2012</v>
      </c>
    </row>
    <row r="91" spans="1:34">
      <c r="F91" s="106"/>
    </row>
    <row r="93" spans="1:34">
      <c r="F93" s="106"/>
    </row>
    <row r="95" spans="1:34">
      <c r="A95" s="97" t="s">
        <v>1</v>
      </c>
      <c r="B95" s="97" t="s">
        <v>69</v>
      </c>
      <c r="C95" s="97" t="s">
        <v>0</v>
      </c>
    </row>
    <row r="96" spans="1:34">
      <c r="A96" s="96">
        <v>2008</v>
      </c>
      <c r="B96" s="96" t="s">
        <v>82</v>
      </c>
      <c r="C96" s="103">
        <v>2007</v>
      </c>
    </row>
    <row r="97" spans="1:3">
      <c r="A97" s="96">
        <v>2009</v>
      </c>
      <c r="B97" s="96" t="s">
        <v>72</v>
      </c>
      <c r="C97" s="103" t="s">
        <v>25</v>
      </c>
    </row>
    <row r="98" spans="1:3">
      <c r="A98" s="96">
        <v>2010</v>
      </c>
      <c r="B98" s="96" t="s">
        <v>73</v>
      </c>
      <c r="C98" s="104" t="s">
        <v>26</v>
      </c>
    </row>
    <row r="99" spans="1:3">
      <c r="A99" s="96">
        <v>2011</v>
      </c>
      <c r="B99" s="96"/>
      <c r="C99" s="104">
        <v>2009</v>
      </c>
    </row>
    <row r="100" spans="1:3">
      <c r="A100" s="96">
        <v>2012</v>
      </c>
      <c r="B100" s="96"/>
      <c r="C100" s="104">
        <v>2010</v>
      </c>
    </row>
    <row r="101" spans="1:3">
      <c r="A101" s="96">
        <v>2013</v>
      </c>
      <c r="C101" s="104">
        <v>2011</v>
      </c>
    </row>
    <row r="102" spans="1:3">
      <c r="A102" s="96">
        <v>2014</v>
      </c>
      <c r="C102" s="104" t="s">
        <v>125</v>
      </c>
    </row>
    <row r="103" spans="1:3">
      <c r="A103" s="96">
        <v>2015</v>
      </c>
      <c r="C103" s="105" t="s">
        <v>124</v>
      </c>
    </row>
    <row r="104" spans="1:3">
      <c r="A104" s="96">
        <v>2016</v>
      </c>
      <c r="C104" s="100">
        <v>2013</v>
      </c>
    </row>
    <row r="105" spans="1:3">
      <c r="A105" s="96">
        <v>2017</v>
      </c>
      <c r="C105" s="100">
        <v>2014</v>
      </c>
    </row>
    <row r="106" spans="1:3">
      <c r="A106" s="96">
        <v>2018</v>
      </c>
      <c r="C106" s="100">
        <v>2015</v>
      </c>
    </row>
    <row r="107" spans="1:3">
      <c r="A107" s="96">
        <v>2019</v>
      </c>
      <c r="C107" s="100">
        <v>2016</v>
      </c>
    </row>
    <row r="108" spans="1:3">
      <c r="A108" s="96">
        <v>2020</v>
      </c>
      <c r="C108" s="100">
        <v>2017</v>
      </c>
    </row>
    <row r="109" spans="1:3">
      <c r="A109" s="96"/>
      <c r="C109" s="100">
        <v>2018</v>
      </c>
    </row>
    <row r="110" spans="1:3">
      <c r="A110" s="96"/>
      <c r="C110" s="100">
        <v>2019</v>
      </c>
    </row>
    <row r="111" spans="1:3">
      <c r="A111" s="96"/>
      <c r="C111" s="100">
        <v>2020</v>
      </c>
    </row>
    <row r="112" spans="1:3">
      <c r="A112" s="96"/>
      <c r="C112" s="100"/>
    </row>
    <row r="113" spans="3:3">
      <c r="C113" s="100"/>
    </row>
    <row r="114" spans="3:3">
      <c r="C114" s="100"/>
    </row>
  </sheetData>
  <sheetProtection password="CCE5" sheet="1" selectLockedCells="1" selectUnlockedCells="1"/>
  <protectedRanges>
    <protectedRange sqref="F42 H64 J64 N64 P64 L36:L41 F64" name="Rango1_5"/>
    <protectedRange sqref="F7:F15" name="Rango1_1_2"/>
    <protectedRange sqref="A35:E41 G35:K42 A15:E22 A4:E11 G15:K22 Y35:AC42 A56:E63 A45:E53 M4:R11 S4:W10 G4:K11 G45:K53 G26:K33 A26 M35:W41 A27:E33 M26:AC33 M42:X42 G56:K63 M15:W22 S12:W12 Z4:Z11 AB4:AB11 M56:R63 M45:R53 U46:U59 S62:W65 S46:S59 T46:T52 V46:W52 T54:T59 V54:W59 X45:X53 Y45:AC54 X56:AC63 AC4:AC12 Y4:Y12 Y15:AC22 AA4:AA12" name="Rango1"/>
    <protectedRange sqref="A71:A78 C71:C78 E71:E78 N71:N78 P71:P78 G71:G78 P81:P85" name="Rango1_1"/>
    <protectedRange sqref="A83:A85 C83:C85 N83:N85 E83:E86 G82:G86" name="Rango1_1_1"/>
  </protectedRanges>
  <phoneticPr fontId="2" type="noConversion"/>
  <pageMargins left="0.75" right="0.75" top="1" bottom="1" header="0" footer="0"/>
  <pageSetup paperSize="9" scale="24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Escala de Rentas IRPF Trabajo</vt:lpstr>
      <vt:lpstr>Parámetros</vt:lpstr>
      <vt:lpstr>'Escala de Rentas IRPF Trabajo'!Área_de_impresión</vt:lpstr>
    </vt:vector>
  </TitlesOfParts>
  <Company>dgi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0265</cp:lastModifiedBy>
  <cp:lastPrinted>2017-01-05T16:08:48Z</cp:lastPrinted>
  <dcterms:created xsi:type="dcterms:W3CDTF">2008-02-14T14:49:51Z</dcterms:created>
  <dcterms:modified xsi:type="dcterms:W3CDTF">2024-01-23T11:56:53Z</dcterms:modified>
</cp:coreProperties>
</file>