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210" firstSheet="2" activeTab="2"/>
  </bookViews>
  <sheets>
    <sheet name="rubros imesi" sheetId="6" state="veryHidden" r:id="rId1"/>
    <sheet name="datos" sheetId="7" state="veryHidden" r:id="rId2"/>
    <sheet name="Series" sheetId="3" r:id="rId3"/>
    <sheet name="Notas" sheetId="4" r:id="rId4"/>
  </sheets>
  <definedNames>
    <definedName name="_xlnm._FilterDatabase" localSheetId="2" hidden="1">Series!$D$17:$E$341</definedName>
    <definedName name="bebidas">'rubros imesi'!$D$2:$D$14</definedName>
    <definedName name="lubricantes">'rubros imesi'!$E$2:$E$4</definedName>
    <definedName name="Rubros">'rubros imesi'!$A$2:$A$6</definedName>
    <definedName name="seleccione">'rubros imesi'!$A$11</definedName>
    <definedName name="tabacos">'rubros imesi'!$F$2:$F$4</definedName>
    <definedName name="Vehículos">'rubros imesi'!$G$2:$G$41</definedName>
  </definedNames>
  <calcPr calcId="125725"/>
</workbook>
</file>

<file path=xl/calcChain.xml><?xml version="1.0" encoding="utf-8"?>
<calcChain xmlns="http://schemas.openxmlformats.org/spreadsheetml/2006/main">
  <c r="E55" i="3"/>
  <c r="FM4" i="7"/>
  <c r="FL4"/>
  <c r="FK4"/>
  <c r="EX4"/>
  <c r="EW4"/>
  <c r="EV4"/>
  <c r="EU4"/>
  <c r="ET4"/>
  <c r="ES4"/>
  <c r="ER4"/>
  <c r="EQ4"/>
  <c r="EP4"/>
  <c r="EL4"/>
  <c r="EK4"/>
  <c r="EJ4"/>
  <c r="EF4"/>
  <c r="EE4"/>
  <c r="ED4"/>
  <c r="DZ4"/>
  <c r="DY4"/>
  <c r="DX4"/>
  <c r="DT4"/>
  <c r="DS4"/>
  <c r="DR4"/>
  <c r="DN4"/>
  <c r="DM4"/>
  <c r="DL4"/>
  <c r="DK4"/>
  <c r="DJ4"/>
  <c r="DI4"/>
  <c r="CY4"/>
  <c r="CX4"/>
  <c r="CW4"/>
  <c r="CS4"/>
  <c r="CR4"/>
  <c r="CQ4"/>
  <c r="CA4"/>
  <c r="BZ4"/>
  <c r="BY4"/>
  <c r="BU4"/>
  <c r="BT4"/>
  <c r="BS4"/>
  <c r="BO4"/>
  <c r="BN4"/>
  <c r="BM4"/>
  <c r="BI4"/>
  <c r="BH4"/>
  <c r="BG4"/>
  <c r="BJ4"/>
  <c r="BK4"/>
  <c r="BL4"/>
  <c r="E54" i="3"/>
  <c r="E53"/>
  <c r="E52"/>
  <c r="E51"/>
  <c r="E50"/>
  <c r="E49"/>
  <c r="E48"/>
  <c r="E47"/>
  <c r="E11"/>
  <c r="I28" s="1"/>
  <c r="E46"/>
  <c r="E45"/>
  <c r="E44"/>
  <c r="E43"/>
  <c r="E31"/>
  <c r="E32"/>
  <c r="E33"/>
  <c r="E34"/>
  <c r="E35"/>
  <c r="E36"/>
  <c r="E37"/>
  <c r="E38"/>
  <c r="E39"/>
  <c r="E40"/>
  <c r="E41"/>
  <c r="E42"/>
  <c r="E20"/>
  <c r="E21"/>
  <c r="E22"/>
  <c r="E23"/>
  <c r="E24"/>
  <c r="E25"/>
  <c r="E26"/>
  <c r="E27"/>
  <c r="E28"/>
  <c r="E29"/>
  <c r="E30"/>
  <c r="E19"/>
  <c r="F13"/>
  <c r="N42" i="6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I11" i="3"/>
  <c r="J11" s="1"/>
  <c r="B4" i="7"/>
  <c r="C4"/>
  <c r="D4"/>
  <c r="AW4"/>
  <c r="AV4"/>
  <c r="AU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FP4"/>
  <c r="FO4"/>
  <c r="FN4"/>
  <c r="FJ4"/>
  <c r="FI4"/>
  <c r="FH4"/>
  <c r="FG4"/>
  <c r="FF4"/>
  <c r="FE4"/>
  <c r="FD4"/>
  <c r="FC4"/>
  <c r="FB4"/>
  <c r="FA4"/>
  <c r="EZ4"/>
  <c r="EY4"/>
  <c r="EO4"/>
  <c r="EN4"/>
  <c r="EM4"/>
  <c r="EI4"/>
  <c r="EH4"/>
  <c r="EG4"/>
  <c r="EC4"/>
  <c r="EB4"/>
  <c r="EA4"/>
  <c r="DW4"/>
  <c r="DV4"/>
  <c r="DU4"/>
  <c r="DQ4"/>
  <c r="DP4"/>
  <c r="DO4"/>
  <c r="DH4"/>
  <c r="DG4"/>
  <c r="DF4"/>
  <c r="DE4"/>
  <c r="DD4"/>
  <c r="DC4"/>
  <c r="DB4"/>
  <c r="DA4"/>
  <c r="CZ4"/>
  <c r="CV4"/>
  <c r="CU4"/>
  <c r="CT4"/>
  <c r="CP4"/>
  <c r="CO4"/>
  <c r="CN4"/>
  <c r="CM4"/>
  <c r="CL4"/>
  <c r="CK4"/>
  <c r="CJ4"/>
  <c r="CI4"/>
  <c r="CH4"/>
  <c r="CG4"/>
  <c r="CF4"/>
  <c r="CE4"/>
  <c r="CD4"/>
  <c r="CC4"/>
  <c r="CB4"/>
  <c r="BX4"/>
  <c r="BW4"/>
  <c r="BV4"/>
  <c r="BR4"/>
  <c r="BQ4"/>
  <c r="BP4"/>
  <c r="BF4"/>
  <c r="BE4"/>
  <c r="BD4"/>
  <c r="BC4"/>
  <c r="BB4"/>
  <c r="BA4"/>
  <c r="AZ4"/>
  <c r="AY4"/>
  <c r="AX4"/>
  <c r="AT4"/>
  <c r="AS4"/>
  <c r="AR4"/>
  <c r="C8" i="3"/>
  <c r="K35" l="1"/>
  <c r="G41"/>
  <c r="I30"/>
  <c r="I50"/>
  <c r="G39"/>
  <c r="K52"/>
  <c r="G33"/>
  <c r="G55"/>
  <c r="G43"/>
  <c r="I51"/>
  <c r="I47"/>
  <c r="G31"/>
  <c r="I49"/>
  <c r="K55"/>
  <c r="G44"/>
  <c r="G23"/>
  <c r="I44"/>
  <c r="K29"/>
  <c r="I36"/>
  <c r="I25"/>
  <c r="I33"/>
  <c r="K34"/>
  <c r="G22"/>
  <c r="I32"/>
  <c r="K22"/>
  <c r="I21"/>
  <c r="G49"/>
  <c r="K49"/>
  <c r="K31"/>
  <c r="G42"/>
  <c r="G54"/>
  <c r="G51"/>
  <c r="I54"/>
  <c r="K23"/>
  <c r="G27"/>
  <c r="K46"/>
  <c r="I31"/>
  <c r="G45"/>
  <c r="K40"/>
  <c r="K51"/>
  <c r="G30"/>
  <c r="G47"/>
  <c r="G19"/>
  <c r="K50"/>
  <c r="K45"/>
  <c r="I26"/>
  <c r="I52"/>
  <c r="K24"/>
  <c r="K38"/>
  <c r="K53"/>
  <c r="G38"/>
  <c r="I55"/>
  <c r="I37"/>
  <c r="G52"/>
  <c r="I39"/>
  <c r="G28"/>
  <c r="K32"/>
  <c r="I46"/>
  <c r="K20"/>
  <c r="I27"/>
  <c r="G26"/>
  <c r="K26"/>
  <c r="K47"/>
  <c r="K25"/>
  <c r="I34"/>
  <c r="I45"/>
  <c r="I23"/>
  <c r="I35"/>
  <c r="I40"/>
  <c r="K44"/>
  <c r="K41"/>
  <c r="K42"/>
  <c r="K27"/>
  <c r="K48"/>
  <c r="K54"/>
  <c r="K19"/>
  <c r="G35"/>
  <c r="I43"/>
  <c r="K43"/>
  <c r="I42"/>
  <c r="K21"/>
  <c r="K37"/>
  <c r="E16"/>
  <c r="G53"/>
  <c r="G24"/>
  <c r="K39"/>
  <c r="G48"/>
  <c r="G50"/>
  <c r="G34"/>
  <c r="G37"/>
  <c r="K36"/>
  <c r="G29"/>
  <c r="I48"/>
  <c r="K30"/>
  <c r="G25"/>
  <c r="I38"/>
  <c r="I22"/>
  <c r="G46"/>
  <c r="I53"/>
  <c r="G20"/>
  <c r="I19"/>
  <c r="G40"/>
  <c r="K33"/>
  <c r="I29"/>
  <c r="G21"/>
  <c r="K28"/>
  <c r="G36"/>
  <c r="I24"/>
  <c r="I20"/>
  <c r="I41"/>
  <c r="G32"/>
</calcChain>
</file>

<file path=xl/comments1.xml><?xml version="1.0" encoding="utf-8"?>
<comments xmlns="http://schemas.openxmlformats.org/spreadsheetml/2006/main">
  <authors>
    <author>7597</author>
  </authors>
  <commentList>
    <comment ref="BC5" authorId="0">
      <text>
        <r>
          <rPr>
            <sz val="9"/>
            <color indexed="81"/>
            <rFont val="Tahoma"/>
            <family val="2"/>
          </rPr>
          <t>Se normalizó a partir de 03/2010</t>
        </r>
      </text>
    </comment>
  </commentList>
</comments>
</file>

<file path=xl/sharedStrings.xml><?xml version="1.0" encoding="utf-8"?>
<sst xmlns="http://schemas.openxmlformats.org/spreadsheetml/2006/main" count="1527" uniqueCount="192">
  <si>
    <t>BEBIDAS</t>
  </si>
  <si>
    <t>TABACOS</t>
  </si>
  <si>
    <t>Rubros</t>
  </si>
  <si>
    <t>Seleccione Rubro</t>
  </si>
  <si>
    <t>Bebidas Base Jugos</t>
  </si>
  <si>
    <t>Agua Mineral y sodas</t>
  </si>
  <si>
    <t>Maltas</t>
  </si>
  <si>
    <t>Bebidas Cola y otros refrescos</t>
  </si>
  <si>
    <t>Nacionales</t>
  </si>
  <si>
    <t>Importados</t>
  </si>
  <si>
    <t>Total</t>
  </si>
  <si>
    <t>LUBRICANTES Y GRASAS LUBRICANTES</t>
  </si>
  <si>
    <t>bienes</t>
  </si>
  <si>
    <t>numeral</t>
  </si>
  <si>
    <t>Amargos y aperitivos sin alcohol</t>
  </si>
  <si>
    <t>Whisky</t>
  </si>
  <si>
    <t>Cerveza</t>
  </si>
  <si>
    <t>Champagne</t>
  </si>
  <si>
    <t>Vermouth</t>
  </si>
  <si>
    <t>Grappas Cañas y Amargas</t>
  </si>
  <si>
    <t>Demás Bienes Num. 1</t>
  </si>
  <si>
    <t>Demás Bienes Num. 4</t>
  </si>
  <si>
    <t>nombre del rango</t>
  </si>
  <si>
    <t>bebidas</t>
  </si>
  <si>
    <t>lubricantes</t>
  </si>
  <si>
    <t>tabacos</t>
  </si>
  <si>
    <t>cruces posibles</t>
  </si>
  <si>
    <t>Seleccione Sub - rubro</t>
  </si>
  <si>
    <t>seleccione</t>
  </si>
  <si>
    <t>vehículos</t>
  </si>
  <si>
    <t>VEHÍCULOS</t>
  </si>
  <si>
    <t>Categoría</t>
  </si>
  <si>
    <t>Descripción</t>
  </si>
  <si>
    <t>A1</t>
  </si>
  <si>
    <t>A2</t>
  </si>
  <si>
    <t>A3</t>
  </si>
  <si>
    <t>A4</t>
  </si>
  <si>
    <t>A5</t>
  </si>
  <si>
    <t>A6</t>
  </si>
  <si>
    <t>B1</t>
  </si>
  <si>
    <t>B2</t>
  </si>
  <si>
    <t>C</t>
  </si>
  <si>
    <t>D</t>
  </si>
  <si>
    <t>E</t>
  </si>
  <si>
    <t>Locomotoras, automotores para vías férreas y tranvías.</t>
  </si>
  <si>
    <t>F</t>
  </si>
  <si>
    <t>F1</t>
  </si>
  <si>
    <t>F2</t>
  </si>
  <si>
    <t>F3</t>
  </si>
  <si>
    <t>F4</t>
  </si>
  <si>
    <t>F5</t>
  </si>
  <si>
    <t>G</t>
  </si>
  <si>
    <t>G1</t>
  </si>
  <si>
    <t>G2</t>
  </si>
  <si>
    <t>H</t>
  </si>
  <si>
    <t>I</t>
  </si>
  <si>
    <t>nombre para lista desplegable</t>
  </si>
  <si>
    <t>Camiones y tracto camiones (Cat. A1)</t>
  </si>
  <si>
    <t>Vehiculos de transporte de carga y pasajeros no comprendidos en A1 y A6 (Cat. A2)</t>
  </si>
  <si>
    <t>Triciclos motorizados con tara mayor a 250 kg (Cat. A6)</t>
  </si>
  <si>
    <t>Furgones de tara superior a 1.850 kg (Cat. B1)</t>
  </si>
  <si>
    <t>Furgones de tara hasta 1.850 kg (Cat. B2)</t>
  </si>
  <si>
    <t>Ómnibus y microómnibus (Cat. C)</t>
  </si>
  <si>
    <t>Maquinaria diseñada especialmente para ser utilizada en actividades industriales, construcción y obras viales o agropecuarias, autoeelvadores, buques con desplazamiento superior a una tonelada y aeronaves. Estas actividades deberán estar comprendidas en el IRAE. No se incluyen los vehículos utilizados con fines deportivos.</t>
  </si>
  <si>
    <t>Maquinaria industrial, de construcción, vial, agropecuaria (Cat. D)</t>
  </si>
  <si>
    <t>Locomotoras, automotores para vías férreas (Cat. E)</t>
  </si>
  <si>
    <t>Automóviles con cilindrada de hasta 1.000 cc (Cat. F1)</t>
  </si>
  <si>
    <t>Automóviles con cilindrada de más de 1.000 cc y hasta 1.500 cc (Cat. F2)</t>
  </si>
  <si>
    <t>Automóviles con cilindrada de más de 1.500 cc y hasta 2.000 cc (Cat. F3)</t>
  </si>
  <si>
    <t>Automóviles con cilindrada de más de 2.000 cc y hasta 3.000 cc (Cat. F4)</t>
  </si>
  <si>
    <t>Motocicletas y similares con cilindarada de hasta 125 cc (Cat. G1)</t>
  </si>
  <si>
    <t>Motocicletas y similares con cilindarada de más de 125 cc (Cat. G2)</t>
  </si>
  <si>
    <t>Sillas para discapacitados (Cat. H)</t>
  </si>
  <si>
    <t>Restantes automotores (Cat. I)</t>
  </si>
  <si>
    <t>-</t>
  </si>
  <si>
    <t>Tabacos</t>
  </si>
  <si>
    <t>Cigarrillos</t>
  </si>
  <si>
    <t>DESCRIPCIÓN DE NUMERALES</t>
  </si>
  <si>
    <t>SELECCIONE RUBRO</t>
  </si>
  <si>
    <t>nombre de la serie</t>
  </si>
  <si>
    <t>sub-rubro</t>
  </si>
  <si>
    <t>fecha inicio serie</t>
  </si>
  <si>
    <t>RUBRO</t>
  </si>
  <si>
    <t>SUB-RUBRO</t>
  </si>
  <si>
    <t>unidades</t>
  </si>
  <si>
    <t>UNIDADES FÍSICAS DECLARADAS PARA LA DETERMINACIÓN DEL IMESI</t>
  </si>
  <si>
    <t>Volver a Series</t>
  </si>
  <si>
    <t>Cantidades expresadas en litros</t>
  </si>
  <si>
    <t xml:space="preserve">Cantidades expresadas en unidades </t>
  </si>
  <si>
    <t>Vermouth, vinos finos, licorosos, espumantes, especiales y champagne (Ver Art.1 del Tit 11 TO 1996)</t>
  </si>
  <si>
    <t>Bebidas alcohólicas, incluso caña y grapa (Ver Art.1 del Tit 11 TO 1996)</t>
  </si>
  <si>
    <t>Cerveza (Ver Art.1 del Tit 11 TO 1996)</t>
  </si>
  <si>
    <t xml:space="preserve">Otras bebidas sin alcohol no comprendidas en los numerales 6 y 16 (Ver Art.1 del Tit 11 TO 1996) </t>
  </si>
  <si>
    <t>Tabacos, cigarros y cigarrillos (Ver Art.1 del Tit 11 TO 1996)</t>
  </si>
  <si>
    <t>Lubricantes y grasas lubricantes (Ver Art.1 del Tit 11 TO 1996)</t>
  </si>
  <si>
    <t>Amargos sin alcohol o aperitivos no alcohólicos (Ver Art.1 del Tit 11 TO 1996)</t>
  </si>
  <si>
    <t>Bebidas sin alcohol con un 10% como mínimo de jugo de frutas, o 5% si se trata de limón; aguas minerales y sodas (Ver Art.1 del Tit 11 TO 1996)</t>
  </si>
  <si>
    <t>Cantidades expresadas en cajilla de 20 unidades o equivalente</t>
  </si>
  <si>
    <t>Cantidades expresadas en paquete de 40 gramos o su equivalente</t>
  </si>
  <si>
    <t>Numeral 7</t>
  </si>
  <si>
    <t>Numeral 4</t>
  </si>
  <si>
    <t>Numeral 5</t>
  </si>
  <si>
    <t>Numeral 6</t>
  </si>
  <si>
    <t>Numeral 1</t>
  </si>
  <si>
    <t>Numeral 16</t>
  </si>
  <si>
    <t>Numeral 12</t>
  </si>
  <si>
    <t>Numeral 9</t>
  </si>
  <si>
    <t>Numeral 11</t>
  </si>
  <si>
    <t>Lubricantes</t>
  </si>
  <si>
    <t>Grasas lubricantes</t>
  </si>
  <si>
    <t>enero 1987 hasta el último dato disponible</t>
  </si>
  <si>
    <t>enero 1987 hasta el último dato disponible (la serie de importados inicia en enero 1997)</t>
  </si>
  <si>
    <t>VEHÍCULOS 2010</t>
  </si>
  <si>
    <t>vehículos2010</t>
  </si>
  <si>
    <t>Vehiculos de transporte de carga y pasajeros de doble cabina con motor hasta 1.600 cc (Cat. A3)</t>
  </si>
  <si>
    <t>Vehiculos de transporte de carga y pasajeros de doble cabina con motor de más de 1.600 cc y hasta 3.500 cc (Cat. A4)</t>
  </si>
  <si>
    <t>Vehiculos de transporte de carga y pasajeros de doble cabina con motor de más de 3.500 cc (Cat. A5)</t>
  </si>
  <si>
    <t>GRASAS Y LUBRICANTES</t>
  </si>
  <si>
    <t>VEHICULOS</t>
  </si>
  <si>
    <t>enero 2011 hasta el último dato disponible</t>
  </si>
  <si>
    <t>La clasificación se basa en  la estructura de los bienes gravados por IMESI que surge del Art.1 del Título 11 del Texto Ordenado 1996.</t>
  </si>
  <si>
    <t>Para los casos donde se cuenta con información sobre el origen de los bienes, se muestran series para bienes nacionales e importados. Para el resto de los casos la información se muestra agregada en la serie de datos total.</t>
  </si>
  <si>
    <t>NOTAS</t>
  </si>
  <si>
    <t>Ver Notas</t>
  </si>
  <si>
    <t>enero 1987 hasta el último dato disponible (sólo serie total)</t>
  </si>
  <si>
    <t>marzo 2003 hasta el último dato disponible (a partir de enero 2010 se discrimina por origen)</t>
  </si>
  <si>
    <t>diciembre 1998 hasta el último dato disponible (a partir de enero 2010 se discrimina por origen)</t>
  </si>
  <si>
    <t>enero 1987 hasta el último dato disponible (a partir de enero 2010 se discrimina por origen)</t>
  </si>
  <si>
    <t>enero 2010 hasta el último dato disponible (sólo serie total)</t>
  </si>
  <si>
    <t>Respecto a las unidades declaradas para el caso de los cigarrillos estos se encuentran expresados en cajillas de 20 unidades, cuando la presentación comercial es menor a 20 cigarrillos se realiza la conversión de las  unidades de forma de expresar paquetes de 20.</t>
  </si>
  <si>
    <t>Respecto a las unidades declaradas para el caso de los tabacos estos se encuentran expresados en paquetes de 40 gramos.</t>
  </si>
  <si>
    <t>Cantidades expresadas en kilogramos</t>
  </si>
  <si>
    <t>Año</t>
  </si>
  <si>
    <t>Las series publicadas corresponden a la suma de  las unidades fisicas declaradas mensualmente por los contribuyentes de IMESI para la determinación del impuesto. Estas declaraciones estan sujetas a reliquidación, por lo tanto, las cantidades publicadas pueden sufrir cambios.</t>
  </si>
  <si>
    <t>Cantidades expresadas en paquete de 45 gramos o su equivalente</t>
  </si>
  <si>
    <t>Cerveza sin alcohol</t>
  </si>
  <si>
    <t>Cerveza sin alcoholNacionales</t>
  </si>
  <si>
    <t>Cerveza sin alcoholImportados</t>
  </si>
  <si>
    <t>Cerveza sin alcoholTotal</t>
  </si>
  <si>
    <t>enero 2022 hasta el último dato disponible</t>
  </si>
  <si>
    <t>Energizantes</t>
  </si>
  <si>
    <t>EnergizantesNacionales</t>
  </si>
  <si>
    <t>EnergizantesImportados</t>
  </si>
  <si>
    <t>EnergizantesTotal</t>
  </si>
  <si>
    <t>enero 2022 hasta el último dato disponible (sólo serie total)</t>
  </si>
  <si>
    <t>Camiones y tracto camiones no eléctricos (Cat. A1)</t>
  </si>
  <si>
    <t>Camiones y tracto camiones eléctricos (Cat. A1-E)</t>
  </si>
  <si>
    <t>Vehiculos de transporte de carga y pasajeros no eléctricos no comprendidos en A1 y A6 (Cat. A2)</t>
  </si>
  <si>
    <t>Vehiculos de transporte de carga y pasajeros eléctricos no comprendidos en A1 y A6 (Cat. A2-E)</t>
  </si>
  <si>
    <t>Vehiculos de transporte de carga y pasajeros con motor hasta 1.600 cc no eléctricos (Cat. A3)</t>
  </si>
  <si>
    <t>Vehiculos de transporte de carga y pasajeros con motor hasta 1.600 cc eléctricos (Cat. A3-E)</t>
  </si>
  <si>
    <t>Vehiculos de transporte de carga y pasajeros con motor de más de 1.600 cc y hasta 3.500 cc no eléctricos (Cat. A4)</t>
  </si>
  <si>
    <t>Vehiculos de transporte de carga y pasajeros con motor de más de 3.500 cc no eléctricos (Cat. A5)</t>
  </si>
  <si>
    <t>Triciclos motorizados con tara mayor a 250 kg no eléctricos (Cat. A6)</t>
  </si>
  <si>
    <t>Triciclos motorizados con tara mayor a 250 kg eléctricos (Cat. A6-E)</t>
  </si>
  <si>
    <t>Furgones de tara superior a 1.850 kg no eléctricos (Cat. B1)</t>
  </si>
  <si>
    <t>Furgones de tara superior a 1.850 kg eléctricos (Cat. B1-E)</t>
  </si>
  <si>
    <t>Furgones de tara hasta 1.850 kg no eléctricos (Cat. B2)</t>
  </si>
  <si>
    <t>Furgones de tara hasta 1.850 kg eléctricos (Cat. B2-E)</t>
  </si>
  <si>
    <t>Ómnibus y microómnibus no eléctricos (Cat. C)</t>
  </si>
  <si>
    <t>Ómnibus y microómnibus eléctricos (Cat. C-E)</t>
  </si>
  <si>
    <t>Maquinaria industrial, de construcción, vial, agropecuaria no eléctrica (Cat. D)</t>
  </si>
  <si>
    <t xml:space="preserve">Automóviles de pasajeros y sus derivados no eléctricos, no híbridos (Cat. F) </t>
  </si>
  <si>
    <t xml:space="preserve">Automóviles de pasajeros y sus derivados eléctricos (Cat. F-E) </t>
  </si>
  <si>
    <t xml:space="preserve">Automóviles de pasajeros y sus derivados híbridos (Cat. F-H) </t>
  </si>
  <si>
    <t>Automóviles con cilindrada de hasta 1.000 cc no híbridos (Cat. F1)</t>
  </si>
  <si>
    <t>Automóviles con cilindrada de hasta 1.000 cc híbridos (Cat. F1-H)</t>
  </si>
  <si>
    <t>Automóviles con cilindrada de más de 1.000 cc y hasta 1.500 cc no híbridos (Cat. F2)</t>
  </si>
  <si>
    <t>Automóviles con cilindrada de más de 1.000 cc y hasta 1.500 cc híbridos (Cat. F2-H)</t>
  </si>
  <si>
    <t>Automóviles con cilindrada de más de 1.500 cc y hasta 2.000 cc no híbridos (Cat. F3)</t>
  </si>
  <si>
    <t>Automóviles con cilindrada de más de 1.500 cc y hasta 2.000 cc híbridos (Cat. F3-H)</t>
  </si>
  <si>
    <t>Automóviles con cilindrada de más de 2.000 cc y hasta 2.500 cc no híbridos (Cat. F4)</t>
  </si>
  <si>
    <t>Automóviles con cilindrada de más de 2.000 cc y hasta 2.500 cc híbridos (Cat. F4-H)</t>
  </si>
  <si>
    <t>Automóviles con cilindrada de más de 2.500 cc y hasta 3.000 cc no híbridos (Cat. F5)</t>
  </si>
  <si>
    <t>Automóviles con cilindrada de más de 2.500 cc y hasta 3.000 cc híbridos (Cat. F5-H)</t>
  </si>
  <si>
    <t>Automóviles con cilindrada de más de 3.000 cc no híbridos (Cat. F6)</t>
  </si>
  <si>
    <t>Automóviles con cilindrada de más de 3.000 cc híbridos (Cat. F6-H)</t>
  </si>
  <si>
    <t>Motocicletas y similares eléctricos (Cat. G-E)</t>
  </si>
  <si>
    <t>Motocicletas y similares con cilindarada de hasta 125 cc no híbridos (Cat. G1)</t>
  </si>
  <si>
    <t>Motocicletas y similares con cilindarada de más de 125 cc no híbridos (Cat. G2)</t>
  </si>
  <si>
    <t>Sillas para discapacitados eléctricas (Cat. H-E)</t>
  </si>
  <si>
    <t>Restantes automotores no eléctricos, no híbridos (Cat. I)</t>
  </si>
  <si>
    <t>Restantes automotores eléctricos (Cat. I-E)</t>
  </si>
  <si>
    <t>Vehículos automotores, motos, motonetas, bicimotos y toda clase de automotores (Ver Art.1 del Tít 11 TO 1996, Dec 331/2010 y Dec 390/2021)</t>
  </si>
  <si>
    <t>Automóviles de pasajeros y sus derivados Cat. F</t>
  </si>
  <si>
    <t>Automóviles con cilindrada de más de  2.500 y hasta 3.000 cc (Cat. F5)</t>
  </si>
  <si>
    <t>F6</t>
  </si>
  <si>
    <t>Automóviles con cilindrada de más de 3.000 cc (Cat. F6)</t>
  </si>
  <si>
    <t>Automóviles con cilindrada de más de 3.000 cc (Cat. F6-H)</t>
  </si>
  <si>
    <t>Motocicletas y similares Cat. G</t>
  </si>
  <si>
    <t>Los datos de vehículos automotores se clasifican según las categorías definidas en el Art.35 del Decreto 96/990 vigentes a partir de enero de 2011 (modificación dada por el artículo 1º del Decreto 331/2010 y por el artículo 1º del Decreto 390/021).</t>
  </si>
  <si>
    <t>El total por categoría para vehículos automotores se obtiene sumando las clasificaciones correspondientes a: no eléctricos, eléctricos e híbridos (según corresponda).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</si>
</sst>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88" formatCode="_(* #,##0.00_);_(* \(#,##0.00\);_(* \-??_);_(@_)"/>
    <numFmt numFmtId="202" formatCode="_-* #,##0\ _€_-;\-* #,##0\ _€_-;_-* &quot;-&quot;??\ _€_-;_-@_-"/>
    <numFmt numFmtId="203" formatCode="mmm"/>
  </numFmts>
  <fonts count="45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Verdana"/>
      <family val="2"/>
    </font>
    <font>
      <b/>
      <sz val="9"/>
      <color indexed="54"/>
      <name val="Verdana"/>
      <family val="2"/>
    </font>
    <font>
      <b/>
      <sz val="8"/>
      <color indexed="54"/>
      <name val="Verdana"/>
      <family val="2"/>
    </font>
    <font>
      <sz val="10"/>
      <color indexed="62"/>
      <name val="Verdana"/>
      <family val="2"/>
    </font>
    <font>
      <sz val="8"/>
      <color indexed="62"/>
      <name val="Verdana"/>
      <family val="2"/>
    </font>
    <font>
      <sz val="8"/>
      <color indexed="54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Arial"/>
      <family val="2"/>
    </font>
    <font>
      <b/>
      <sz val="8"/>
      <color indexed="9"/>
      <name val="Verdana"/>
      <family val="2"/>
    </font>
    <font>
      <sz val="10"/>
      <color indexed="54"/>
      <name val="Verdana"/>
      <family val="2"/>
    </font>
    <font>
      <sz val="9"/>
      <color indexed="54"/>
      <name val="Verdana"/>
      <family val="2"/>
    </font>
    <font>
      <sz val="7"/>
      <color indexed="54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9"/>
      <name val="Verdana"/>
      <family val="2"/>
    </font>
    <font>
      <b/>
      <u/>
      <sz val="10"/>
      <color indexed="54"/>
      <name val="Verdana"/>
      <family val="2"/>
    </font>
    <font>
      <b/>
      <sz val="8"/>
      <color indexed="10"/>
      <name val="Verdana"/>
      <family val="2"/>
    </font>
    <font>
      <b/>
      <sz val="8"/>
      <color indexed="8"/>
      <name val="Verdana"/>
      <family val="2"/>
    </font>
    <font>
      <sz val="8"/>
      <color indexed="9"/>
      <name val="Verdana"/>
      <family val="2"/>
    </font>
    <font>
      <b/>
      <sz val="11"/>
      <color indexed="54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54"/>
      <name val="Arial"/>
      <family val="2"/>
    </font>
    <font>
      <u/>
      <sz val="10"/>
      <color indexed="48"/>
      <name val="Arial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4"/>
      </left>
      <right/>
      <top style="thick">
        <color indexed="54"/>
      </top>
      <bottom style="thick">
        <color indexed="54"/>
      </bottom>
      <diagonal/>
    </border>
    <border>
      <left/>
      <right/>
      <top style="thick">
        <color indexed="54"/>
      </top>
      <bottom style="thick">
        <color indexed="54"/>
      </bottom>
      <diagonal/>
    </border>
    <border>
      <left/>
      <right style="thick">
        <color indexed="54"/>
      </right>
      <top style="thick">
        <color indexed="54"/>
      </top>
      <bottom style="thick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ck">
        <color indexed="5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4" fillId="0" borderId="0" applyNumberFormat="0" applyFill="0" applyBorder="0" applyAlignment="0" applyProtection="0"/>
    <xf numFmtId="0" fontId="9" fillId="3" borderId="0" applyNumberFormat="0" applyBorder="0" applyAlignment="0" applyProtection="0"/>
    <xf numFmtId="43" fontId="1" fillId="0" borderId="0" applyFill="0" applyBorder="0" applyAlignment="0" applyProtection="0"/>
    <xf numFmtId="188" fontId="30" fillId="0" borderId="0" applyFill="0" applyBorder="0" applyAlignment="0" applyProtection="0"/>
    <xf numFmtId="0" fontId="10" fillId="0" borderId="0"/>
    <xf numFmtId="0" fontId="30" fillId="22" borderId="4" applyNumberFormat="0" applyAlignment="0" applyProtection="0"/>
    <xf numFmtId="9" fontId="30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</cellStyleXfs>
  <cellXfs count="100">
    <xf numFmtId="0" fontId="0" fillId="0" borderId="0" xfId="0"/>
    <xf numFmtId="0" fontId="17" fillId="23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Protection="1">
      <protection hidden="1"/>
    </xf>
    <xf numFmtId="2" fontId="27" fillId="0" borderId="0" xfId="0" applyNumberFormat="1" applyFont="1" applyBorder="1" applyAlignment="1" applyProtection="1">
      <alignment horizontal="right" indent="1"/>
      <protection hidden="1"/>
    </xf>
    <xf numFmtId="0" fontId="0" fillId="23" borderId="0" xfId="0" applyFill="1"/>
    <xf numFmtId="0" fontId="0" fillId="0" borderId="0" xfId="0" applyFill="1"/>
    <xf numFmtId="0" fontId="0" fillId="0" borderId="8" xfId="0" applyBorder="1"/>
    <xf numFmtId="0" fontId="22" fillId="0" borderId="0" xfId="0" applyFont="1" applyAlignment="1" applyProtection="1">
      <alignment vertical="justify" justifyLastLine="1"/>
      <protection hidden="1"/>
    </xf>
    <xf numFmtId="2" fontId="27" fillId="0" borderId="0" xfId="0" applyNumberFormat="1" applyFont="1" applyFill="1" applyBorder="1" applyAlignment="1" applyProtection="1">
      <alignment horizontal="right" indent="1"/>
      <protection hidden="1"/>
    </xf>
    <xf numFmtId="0" fontId="16" fillId="0" borderId="0" xfId="0" applyFont="1"/>
    <xf numFmtId="0" fontId="16" fillId="0" borderId="8" xfId="0" applyFont="1" applyBorder="1" applyAlignment="1">
      <alignment horizontal="center"/>
    </xf>
    <xf numFmtId="0" fontId="0" fillId="0" borderId="0" xfId="0" applyBorder="1"/>
    <xf numFmtId="0" fontId="30" fillId="0" borderId="0" xfId="0" applyFont="1"/>
    <xf numFmtId="0" fontId="30" fillId="0" borderId="0" xfId="0" applyFont="1" applyBorder="1"/>
    <xf numFmtId="0" fontId="30" fillId="0" borderId="0" xfId="0" applyFont="1" applyFill="1" applyBorder="1"/>
    <xf numFmtId="0" fontId="0" fillId="24" borderId="0" xfId="0" applyFill="1"/>
    <xf numFmtId="0" fontId="16" fillId="24" borderId="0" xfId="0" applyFont="1" applyFill="1"/>
    <xf numFmtId="0" fontId="30" fillId="24" borderId="0" xfId="0" applyFont="1" applyFill="1"/>
    <xf numFmtId="0" fontId="30" fillId="24" borderId="0" xfId="0" applyFont="1" applyFill="1" applyBorder="1"/>
    <xf numFmtId="0" fontId="0" fillId="24" borderId="0" xfId="0" applyFill="1" applyBorder="1"/>
    <xf numFmtId="0" fontId="30" fillId="0" borderId="0" xfId="0" applyFont="1" applyBorder="1" applyAlignment="1">
      <alignment horizontal="center"/>
    </xf>
    <xf numFmtId="3" fontId="19" fillId="0" borderId="0" xfId="0" applyNumberFormat="1" applyFont="1" applyBorder="1" applyAlignment="1" applyProtection="1">
      <alignment vertical="center" wrapText="1"/>
      <protection hidden="1"/>
    </xf>
    <xf numFmtId="0" fontId="0" fillId="24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25" borderId="0" xfId="0" applyFill="1"/>
    <xf numFmtId="17" fontId="31" fillId="0" borderId="0" xfId="0" applyNumberFormat="1" applyFont="1" applyFill="1" applyBorder="1" applyAlignment="1">
      <alignment horizontal="center" vertical="center" wrapText="1"/>
    </xf>
    <xf numFmtId="17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32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Protection="1">
      <protection hidden="1"/>
    </xf>
    <xf numFmtId="0" fontId="20" fillId="0" borderId="0" xfId="0" applyFont="1" applyFill="1" applyProtection="1">
      <protection hidden="1"/>
    </xf>
    <xf numFmtId="3" fontId="0" fillId="0" borderId="0" xfId="0" applyNumberFormat="1"/>
    <xf numFmtId="17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203" fontId="22" fillId="0" borderId="0" xfId="0" applyNumberFormat="1" applyFont="1" applyAlignment="1" applyProtection="1">
      <alignment horizontal="right" vertical="top" wrapText="1"/>
      <protection hidden="1"/>
    </xf>
    <xf numFmtId="0" fontId="28" fillId="0" borderId="0" xfId="0" applyFont="1" applyBorder="1" applyAlignment="1" applyProtection="1">
      <protection hidden="1"/>
    </xf>
    <xf numFmtId="3" fontId="22" fillId="0" borderId="0" xfId="0" applyNumberFormat="1" applyFont="1" applyBorder="1" applyAlignment="1" applyProtection="1">
      <alignment horizontal="right" indent="1"/>
      <protection hidden="1"/>
    </xf>
    <xf numFmtId="3" fontId="17" fillId="0" borderId="0" xfId="0" applyNumberFormat="1" applyFont="1" applyProtection="1">
      <protection hidden="1"/>
    </xf>
    <xf numFmtId="3" fontId="27" fillId="0" borderId="0" xfId="0" applyNumberFormat="1" applyFont="1" applyBorder="1" applyAlignment="1" applyProtection="1">
      <alignment horizontal="right" indent="1"/>
      <protection hidden="1"/>
    </xf>
    <xf numFmtId="17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40" fillId="0" borderId="0" xfId="0" applyFont="1"/>
    <xf numFmtId="0" fontId="40" fillId="0" borderId="0" xfId="0" applyFont="1" applyFill="1"/>
    <xf numFmtId="0" fontId="41" fillId="0" borderId="0" xfId="30" applyNumberFormat="1" applyFont="1" applyFill="1" applyBorder="1" applyAlignment="1" applyProtection="1"/>
    <xf numFmtId="0" fontId="41" fillId="0" borderId="0" xfId="30" applyNumberFormat="1" applyFont="1" applyFill="1" applyBorder="1" applyAlignment="1" applyProtection="1">
      <protection locked="0" hidden="1"/>
    </xf>
    <xf numFmtId="0" fontId="23" fillId="0" borderId="0" xfId="30" applyNumberFormat="1" applyFont="1" applyFill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25" fillId="23" borderId="0" xfId="0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/>
    <xf numFmtId="0" fontId="35" fillId="0" borderId="0" xfId="0" applyFont="1" applyFill="1" applyAlignment="1" applyProtection="1">
      <alignment horizontal="left"/>
      <protection hidden="1"/>
    </xf>
    <xf numFmtId="0" fontId="36" fillId="0" borderId="0" xfId="0" applyNumberFormat="1" applyFont="1" applyFill="1" applyProtection="1">
      <protection hidden="1"/>
    </xf>
    <xf numFmtId="1" fontId="22" fillId="0" borderId="0" xfId="0" applyNumberFormat="1" applyFont="1" applyAlignment="1" applyProtection="1">
      <alignment horizontal="center" vertical="top" wrapText="1"/>
      <protection hidden="1"/>
    </xf>
    <xf numFmtId="0" fontId="43" fillId="0" borderId="0" xfId="30" applyNumberFormat="1" applyFont="1" applyFill="1" applyBorder="1" applyAlignment="1" applyProtection="1">
      <alignment horizontal="left"/>
      <protection hidden="1"/>
    </xf>
    <xf numFmtId="3" fontId="0" fillId="0" borderId="0" xfId="0" applyNumberFormat="1" applyFill="1"/>
    <xf numFmtId="202" fontId="1" fillId="0" borderId="0" xfId="32" applyNumberFormat="1"/>
    <xf numFmtId="202" fontId="1" fillId="0" borderId="0" xfId="32" applyNumberFormat="1" applyFill="1"/>
    <xf numFmtId="0" fontId="33" fillId="0" borderId="0" xfId="0" applyFont="1" applyAlignment="1" applyProtection="1">
      <protection hidden="1"/>
    </xf>
    <xf numFmtId="17" fontId="3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2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0" fillId="29" borderId="0" xfId="0" applyNumberFormat="1" applyFill="1"/>
    <xf numFmtId="202" fontId="1" fillId="29" borderId="0" xfId="32" applyNumberFormat="1" applyFill="1"/>
    <xf numFmtId="43" fontId="1" fillId="29" borderId="0" xfId="32" applyFill="1"/>
    <xf numFmtId="3" fontId="0" fillId="29" borderId="0" xfId="0" applyNumberFormat="1" applyFill="1" applyAlignment="1">
      <alignment horizontal="center"/>
    </xf>
    <xf numFmtId="202" fontId="1" fillId="29" borderId="0" xfId="32" applyNumberFormat="1" applyFill="1" applyAlignment="1">
      <alignment horizontal="center"/>
    </xf>
    <xf numFmtId="0" fontId="16" fillId="25" borderId="9" xfId="0" applyFont="1" applyFill="1" applyBorder="1" applyAlignment="1">
      <alignment horizontal="center"/>
    </xf>
    <xf numFmtId="0" fontId="16" fillId="25" borderId="10" xfId="0" applyFont="1" applyFill="1" applyBorder="1" applyAlignment="1">
      <alignment horizontal="center"/>
    </xf>
    <xf numFmtId="0" fontId="16" fillId="25" borderId="11" xfId="0" applyFont="1" applyFill="1" applyBorder="1" applyAlignment="1">
      <alignment horizontal="center"/>
    </xf>
    <xf numFmtId="17" fontId="31" fillId="0" borderId="0" xfId="0" applyNumberFormat="1" applyFont="1" applyFill="1" applyBorder="1" applyAlignment="1">
      <alignment horizontal="center" vertical="center" wrapText="1"/>
    </xf>
    <xf numFmtId="17" fontId="38" fillId="0" borderId="0" xfId="0" applyNumberFormat="1" applyFont="1" applyFill="1" applyBorder="1" applyAlignment="1">
      <alignment horizontal="center" vertical="center" wrapText="1"/>
    </xf>
    <xf numFmtId="17" fontId="3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0" borderId="0" xfId="0" applyFont="1" applyAlignment="1" applyProtection="1">
      <alignment horizontal="center"/>
      <protection hidden="1"/>
    </xf>
    <xf numFmtId="2" fontId="22" fillId="0" borderId="0" xfId="0" applyNumberFormat="1" applyFont="1" applyBorder="1" applyAlignment="1" applyProtection="1">
      <alignment horizontal="center" vertical="top"/>
      <protection hidden="1"/>
    </xf>
    <xf numFmtId="0" fontId="37" fillId="0" borderId="12" xfId="0" applyFont="1" applyBorder="1" applyAlignment="1" applyProtection="1">
      <alignment horizontal="center" vertical="center" wrapText="1"/>
      <protection locked="0" hidden="1"/>
    </xf>
    <xf numFmtId="0" fontId="37" fillId="0" borderId="13" xfId="0" applyFont="1" applyBorder="1" applyAlignment="1" applyProtection="1">
      <alignment horizontal="center" vertical="center" wrapText="1"/>
      <protection locked="0" hidden="1"/>
    </xf>
    <xf numFmtId="0" fontId="37" fillId="0" borderId="14" xfId="0" applyFont="1" applyBorder="1" applyAlignment="1" applyProtection="1">
      <alignment horizontal="center" vertical="center" wrapText="1"/>
      <protection locked="0" hidden="1"/>
    </xf>
    <xf numFmtId="0" fontId="19" fillId="0" borderId="15" xfId="0" applyFont="1" applyBorder="1" applyAlignment="1" applyProtection="1">
      <alignment horizontal="center" vertical="center" wrapText="1"/>
      <protection locked="0" hidden="1"/>
    </xf>
    <xf numFmtId="0" fontId="19" fillId="0" borderId="16" xfId="0" applyFont="1" applyBorder="1" applyAlignment="1" applyProtection="1">
      <alignment horizontal="center" vertical="center" wrapText="1"/>
      <protection locked="0" hidden="1"/>
    </xf>
    <xf numFmtId="0" fontId="19" fillId="0" borderId="17" xfId="0" applyFont="1" applyBorder="1" applyAlignment="1" applyProtection="1">
      <alignment horizontal="center" vertical="center" wrapText="1"/>
      <protection locked="0" hidden="1"/>
    </xf>
    <xf numFmtId="0" fontId="22" fillId="0" borderId="18" xfId="0" applyFont="1" applyBorder="1" applyAlignment="1" applyProtection="1">
      <alignment horizontal="center" vertical="center" wrapText="1"/>
      <protection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right" vertical="center" wrapText="1" indent="3"/>
      <protection hidden="1"/>
    </xf>
    <xf numFmtId="0" fontId="18" fillId="0" borderId="21" xfId="0" applyFont="1" applyBorder="1" applyAlignment="1" applyProtection="1">
      <alignment horizontal="right" vertical="center" wrapText="1" indent="3"/>
      <protection hidden="1"/>
    </xf>
    <xf numFmtId="2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 vertical="center" wrapText="1"/>
      <protection hidden="1"/>
    </xf>
    <xf numFmtId="0" fontId="40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/>
    </xf>
    <xf numFmtId="0" fontId="40" fillId="30" borderId="0" xfId="0" applyFont="1" applyFill="1" applyAlignment="1">
      <alignment horizontal="justify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Millares 2" xfId="33"/>
    <cellStyle name="Normal" xfId="0" builtinId="0"/>
    <cellStyle name="Normal 2" xfId="34"/>
    <cellStyle name="Notas" xfId="35" builtinId="10" customBuiltin="1"/>
    <cellStyle name="Porcentual 2" xfId="36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  <name val="❱讼肾䳮▕澬鿄ꉾﮚ㵽驢圲簸춐伝갲誡_xd9d7_㈱﬍ോ㻔ꄚϴ퍨_xffff__xffff_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9"/>
        <name val="_x0009_¾¢_x0015_¤V³ýþ-yíÌ_x0007__x0002__x0003_Ô§ÞáöÒÅå]&amp;_x0007_"/>
        <scheme val="none"/>
      </font>
    </dxf>
    <dxf>
      <font>
        <condense val="0"/>
        <extend val="0"/>
        <color indexed="9"/>
        <name val="_x001c_c÷ª7eâÄÁ;q_x0001_ß_x0005_^&gt;D1[ôïèêCü"/>
        <scheme val="none"/>
      </font>
    </dxf>
    <dxf>
      <fill>
        <patternFill patternType="solid">
          <fgColor indexed="52"/>
          <bgColor indexed="53"/>
        </patternFill>
      </fill>
    </dxf>
    <dxf>
      <font>
        <condense val="0"/>
        <extend val="0"/>
        <color indexed="9"/>
        <name val="踌㗜䞩ὁ쵥奅㴸䘖慁䥀倂햟䟭樫芲垯Ꝯ뭏㶺뒬ꨫ蠜Ⱕ냫紣器_xdce3__xffff__xffff__x0000_"/>
        <scheme val="none"/>
      </font>
    </dxf>
    <dxf>
      <font>
        <condense val="0"/>
        <extend val="0"/>
        <color indexed="9"/>
        <name val="ðÍ¼_x000c_d§¥ëÈñÊK_x0004__x0016_9`i×¹[P·[ý0_x000d_;Ü"/>
        <scheme val="none"/>
      </font>
    </dxf>
    <dxf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66675</xdr:rowOff>
    </xdr:from>
    <xdr:to>
      <xdr:col>8</xdr:col>
      <xdr:colOff>819150</xdr:colOff>
      <xdr:row>3</xdr:row>
      <xdr:rowOff>66675</xdr:rowOff>
    </xdr:to>
    <xdr:pic>
      <xdr:nvPicPr>
        <xdr:cNvPr id="3234" name="2 Imagen" descr="Logo_DGI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6675"/>
          <a:ext cx="22002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58</xdr:row>
      <xdr:rowOff>57150</xdr:rowOff>
    </xdr:from>
    <xdr:to>
      <xdr:col>7</xdr:col>
      <xdr:colOff>0</xdr:colOff>
      <xdr:row>61</xdr:row>
      <xdr:rowOff>47625</xdr:rowOff>
    </xdr:to>
    <xdr:pic>
      <xdr:nvPicPr>
        <xdr:cNvPr id="435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13487400"/>
          <a:ext cx="349567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295275</xdr:colOff>
      <xdr:row>63</xdr:row>
      <xdr:rowOff>57150</xdr:rowOff>
    </xdr:from>
    <xdr:to>
      <xdr:col>7</xdr:col>
      <xdr:colOff>0</xdr:colOff>
      <xdr:row>66</xdr:row>
      <xdr:rowOff>47625</xdr:rowOff>
    </xdr:to>
    <xdr:pic>
      <xdr:nvPicPr>
        <xdr:cNvPr id="435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8900" y="14297025"/>
          <a:ext cx="351472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323850</xdr:colOff>
      <xdr:row>67</xdr:row>
      <xdr:rowOff>95250</xdr:rowOff>
    </xdr:from>
    <xdr:to>
      <xdr:col>7</xdr:col>
      <xdr:colOff>0</xdr:colOff>
      <xdr:row>81</xdr:row>
      <xdr:rowOff>152400</xdr:rowOff>
    </xdr:to>
    <xdr:pic>
      <xdr:nvPicPr>
        <xdr:cNvPr id="435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57475" y="14982825"/>
          <a:ext cx="3486150" cy="2324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V221"/>
  <sheetViews>
    <sheetView workbookViewId="0">
      <selection activeCell="G2" sqref="G2"/>
    </sheetView>
  </sheetViews>
  <sheetFormatPr baseColWidth="10" defaultRowHeight="12.75"/>
  <cols>
    <col min="1" max="1" width="17.7109375" customWidth="1"/>
    <col min="2" max="2" width="17.42578125" bestFit="1" customWidth="1"/>
    <col min="3" max="3" width="3.5703125" style="23" customWidth="1"/>
    <col min="4" max="4" width="20.85546875" customWidth="1"/>
    <col min="5" max="5" width="24.28515625" bestFit="1" customWidth="1"/>
    <col min="6" max="6" width="25.7109375" customWidth="1"/>
    <col min="7" max="7" width="40.7109375" customWidth="1"/>
    <col min="8" max="8" width="3.28515625" style="23" customWidth="1"/>
    <col min="9" max="9" width="52.42578125" customWidth="1"/>
    <col min="11" max="11" width="3.5703125" style="23" customWidth="1"/>
    <col min="13" max="13" width="49.140625" customWidth="1"/>
    <col min="14" max="14" width="92.7109375" customWidth="1"/>
    <col min="15" max="15" width="68.42578125" customWidth="1"/>
    <col min="18" max="18" width="122.5703125" customWidth="1"/>
    <col min="19" max="19" width="4.28515625" customWidth="1"/>
    <col min="21" max="21" width="86.5703125" customWidth="1"/>
    <col min="22" max="22" width="91.42578125" customWidth="1"/>
  </cols>
  <sheetData>
    <row r="1" spans="1:22">
      <c r="A1" t="s">
        <v>2</v>
      </c>
      <c r="D1" t="s">
        <v>0</v>
      </c>
      <c r="E1" t="s">
        <v>11</v>
      </c>
      <c r="F1" t="s">
        <v>1</v>
      </c>
      <c r="G1" t="s">
        <v>30</v>
      </c>
      <c r="H1" s="30" t="s">
        <v>74</v>
      </c>
      <c r="I1" s="18" t="s">
        <v>12</v>
      </c>
      <c r="J1" s="18" t="s">
        <v>13</v>
      </c>
      <c r="L1" s="75" t="s">
        <v>26</v>
      </c>
      <c r="M1" s="76"/>
      <c r="N1" s="76"/>
      <c r="O1" s="77"/>
      <c r="Q1" s="32" t="s">
        <v>77</v>
      </c>
      <c r="R1" s="32"/>
      <c r="T1" s="32" t="s">
        <v>31</v>
      </c>
      <c r="U1" s="32" t="s">
        <v>56</v>
      </c>
      <c r="V1" s="32" t="s">
        <v>32</v>
      </c>
    </row>
    <row r="2" spans="1:22">
      <c r="A2" t="s">
        <v>78</v>
      </c>
      <c r="D2" t="s">
        <v>27</v>
      </c>
      <c r="E2" t="s">
        <v>27</v>
      </c>
      <c r="F2" t="s">
        <v>27</v>
      </c>
      <c r="G2" t="s">
        <v>27</v>
      </c>
      <c r="H2" s="30" t="s">
        <v>74</v>
      </c>
      <c r="I2" s="28" t="s">
        <v>27</v>
      </c>
      <c r="J2">
        <v>0</v>
      </c>
      <c r="L2" s="14" t="s">
        <v>0</v>
      </c>
      <c r="M2" s="14" t="s">
        <v>5</v>
      </c>
      <c r="N2" s="14" t="str">
        <f>+CONCATENATE(L2,M2)</f>
        <v>BEBIDASAgua Mineral y sodas</v>
      </c>
      <c r="O2" s="14" t="s">
        <v>5</v>
      </c>
      <c r="Q2" t="s">
        <v>103</v>
      </c>
      <c r="R2" t="s">
        <v>89</v>
      </c>
      <c r="T2" t="s">
        <v>33</v>
      </c>
      <c r="U2" t="s">
        <v>57</v>
      </c>
      <c r="V2" t="s">
        <v>145</v>
      </c>
    </row>
    <row r="3" spans="1:22">
      <c r="A3" t="s">
        <v>0</v>
      </c>
      <c r="D3" t="s">
        <v>5</v>
      </c>
      <c r="E3" t="s">
        <v>108</v>
      </c>
      <c r="F3" t="s">
        <v>76</v>
      </c>
      <c r="G3" t="s">
        <v>145</v>
      </c>
      <c r="H3" s="30" t="s">
        <v>74</v>
      </c>
      <c r="I3" t="s">
        <v>15</v>
      </c>
      <c r="J3" t="s">
        <v>100</v>
      </c>
      <c r="L3" s="14" t="s">
        <v>0</v>
      </c>
      <c r="M3" s="14" t="s">
        <v>14</v>
      </c>
      <c r="N3" s="14" t="str">
        <f t="shared" ref="N3:N79" si="0">+CONCATENATE(L3,M3)</f>
        <v>BEBIDASAmargos y aperitivos sin alcohol</v>
      </c>
      <c r="O3" s="14" t="s">
        <v>14</v>
      </c>
      <c r="Q3" t="s">
        <v>100</v>
      </c>
      <c r="R3" t="s">
        <v>90</v>
      </c>
      <c r="T3" t="s">
        <v>33</v>
      </c>
      <c r="U3" t="s">
        <v>57</v>
      </c>
      <c r="V3" t="s">
        <v>146</v>
      </c>
    </row>
    <row r="4" spans="1:22">
      <c r="A4" t="s">
        <v>11</v>
      </c>
      <c r="D4" t="s">
        <v>14</v>
      </c>
      <c r="E4" t="s">
        <v>109</v>
      </c>
      <c r="F4" t="s">
        <v>75</v>
      </c>
      <c r="G4" t="s">
        <v>146</v>
      </c>
      <c r="H4" s="30" t="s">
        <v>74</v>
      </c>
      <c r="I4" t="s">
        <v>16</v>
      </c>
      <c r="J4" t="s">
        <v>101</v>
      </c>
      <c r="L4" s="14" t="s">
        <v>0</v>
      </c>
      <c r="M4" s="14" t="s">
        <v>4</v>
      </c>
      <c r="N4" s="14" t="str">
        <f t="shared" si="0"/>
        <v>BEBIDASBebidas Base Jugos</v>
      </c>
      <c r="O4" s="14" t="s">
        <v>4</v>
      </c>
      <c r="Q4" t="s">
        <v>101</v>
      </c>
      <c r="R4" t="s">
        <v>91</v>
      </c>
      <c r="T4" t="s">
        <v>34</v>
      </c>
      <c r="U4" t="s">
        <v>58</v>
      </c>
      <c r="V4" t="s">
        <v>147</v>
      </c>
    </row>
    <row r="5" spans="1:22">
      <c r="A5" t="s">
        <v>1</v>
      </c>
      <c r="D5" t="s">
        <v>4</v>
      </c>
      <c r="G5" t="s">
        <v>147</v>
      </c>
      <c r="H5" s="30" t="s">
        <v>74</v>
      </c>
      <c r="I5" t="s">
        <v>4</v>
      </c>
      <c r="J5" t="s">
        <v>102</v>
      </c>
      <c r="L5" s="14" t="s">
        <v>0</v>
      </c>
      <c r="M5" s="14" t="s">
        <v>7</v>
      </c>
      <c r="N5" s="14" t="str">
        <f t="shared" si="0"/>
        <v>BEBIDASBebidas Cola y otros refrescos</v>
      </c>
      <c r="O5" s="14" t="s">
        <v>7</v>
      </c>
      <c r="Q5" t="s">
        <v>102</v>
      </c>
      <c r="R5" t="s">
        <v>96</v>
      </c>
      <c r="T5" t="s">
        <v>34</v>
      </c>
      <c r="U5" t="s">
        <v>58</v>
      </c>
      <c r="V5" t="s">
        <v>148</v>
      </c>
    </row>
    <row r="6" spans="1:22">
      <c r="A6" t="s">
        <v>30</v>
      </c>
      <c r="D6" t="s">
        <v>7</v>
      </c>
      <c r="G6" t="s">
        <v>148</v>
      </c>
      <c r="H6" s="30" t="s">
        <v>74</v>
      </c>
      <c r="I6" t="s">
        <v>7</v>
      </c>
      <c r="J6" t="s">
        <v>99</v>
      </c>
      <c r="L6" s="14" t="s">
        <v>0</v>
      </c>
      <c r="M6" s="14" t="s">
        <v>16</v>
      </c>
      <c r="N6" s="14" t="str">
        <f t="shared" si="0"/>
        <v>BEBIDASCerveza</v>
      </c>
      <c r="O6" s="14" t="s">
        <v>16</v>
      </c>
      <c r="Q6" t="s">
        <v>99</v>
      </c>
      <c r="R6" t="s">
        <v>92</v>
      </c>
      <c r="T6" t="s">
        <v>35</v>
      </c>
      <c r="U6" t="s">
        <v>114</v>
      </c>
      <c r="V6" t="s">
        <v>149</v>
      </c>
    </row>
    <row r="7" spans="1:22">
      <c r="D7" t="s">
        <v>16</v>
      </c>
      <c r="G7" t="s">
        <v>149</v>
      </c>
      <c r="H7" s="30" t="s">
        <v>74</v>
      </c>
      <c r="I7" t="s">
        <v>5</v>
      </c>
      <c r="J7" t="s">
        <v>102</v>
      </c>
      <c r="L7" s="14" t="s">
        <v>0</v>
      </c>
      <c r="M7" s="14" t="s">
        <v>17</v>
      </c>
      <c r="N7" s="14" t="str">
        <f t="shared" si="0"/>
        <v>BEBIDASChampagne</v>
      </c>
      <c r="O7" s="14" t="s">
        <v>17</v>
      </c>
      <c r="Q7" t="s">
        <v>106</v>
      </c>
      <c r="R7" t="s">
        <v>93</v>
      </c>
      <c r="T7" t="s">
        <v>35</v>
      </c>
      <c r="U7" t="s">
        <v>114</v>
      </c>
      <c r="V7" t="s">
        <v>150</v>
      </c>
    </row>
    <row r="8" spans="1:22">
      <c r="D8" t="s">
        <v>17</v>
      </c>
      <c r="G8" t="s">
        <v>150</v>
      </c>
      <c r="H8" s="30" t="s">
        <v>74</v>
      </c>
      <c r="I8" t="s">
        <v>6</v>
      </c>
      <c r="J8" t="s">
        <v>99</v>
      </c>
      <c r="L8" s="14" t="s">
        <v>0</v>
      </c>
      <c r="M8" s="14" t="s">
        <v>20</v>
      </c>
      <c r="N8" s="14" t="str">
        <f t="shared" si="0"/>
        <v>BEBIDASDemás Bienes Num. 1</v>
      </c>
      <c r="O8" s="14" t="s">
        <v>20</v>
      </c>
      <c r="Q8" t="s">
        <v>107</v>
      </c>
      <c r="R8" t="s">
        <v>183</v>
      </c>
      <c r="T8" t="s">
        <v>36</v>
      </c>
      <c r="U8" t="s">
        <v>115</v>
      </c>
      <c r="V8" t="s">
        <v>151</v>
      </c>
    </row>
    <row r="9" spans="1:22">
      <c r="D9" t="s">
        <v>20</v>
      </c>
      <c r="G9" t="s">
        <v>151</v>
      </c>
      <c r="H9" s="30" t="s">
        <v>74</v>
      </c>
      <c r="I9" t="s">
        <v>17</v>
      </c>
      <c r="J9" t="s">
        <v>103</v>
      </c>
      <c r="L9" s="14" t="s">
        <v>0</v>
      </c>
      <c r="M9" s="14" t="s">
        <v>21</v>
      </c>
      <c r="N9" s="14" t="str">
        <f t="shared" si="0"/>
        <v>BEBIDASDemás Bienes Num. 4</v>
      </c>
      <c r="O9" s="14" t="s">
        <v>21</v>
      </c>
      <c r="Q9" t="s">
        <v>105</v>
      </c>
      <c r="R9" t="s">
        <v>94</v>
      </c>
      <c r="T9" t="s">
        <v>37</v>
      </c>
      <c r="U9" t="s">
        <v>116</v>
      </c>
      <c r="V9" t="s">
        <v>152</v>
      </c>
    </row>
    <row r="10" spans="1:22">
      <c r="A10" t="s">
        <v>3</v>
      </c>
      <c r="D10" t="s">
        <v>21</v>
      </c>
      <c r="G10" t="s">
        <v>152</v>
      </c>
      <c r="H10" s="30" t="s">
        <v>74</v>
      </c>
      <c r="I10" t="s">
        <v>18</v>
      </c>
      <c r="J10" t="s">
        <v>103</v>
      </c>
      <c r="L10" s="14" t="s">
        <v>0</v>
      </c>
      <c r="M10" s="14" t="s">
        <v>19</v>
      </c>
      <c r="N10" s="14" t="str">
        <f t="shared" si="0"/>
        <v>BEBIDASGrappas Cañas y Amargas</v>
      </c>
      <c r="O10" s="14" t="s">
        <v>19</v>
      </c>
      <c r="Q10" t="s">
        <v>104</v>
      </c>
      <c r="R10" t="s">
        <v>95</v>
      </c>
      <c r="T10" t="s">
        <v>38</v>
      </c>
      <c r="U10" t="s">
        <v>59</v>
      </c>
      <c r="V10" t="s">
        <v>153</v>
      </c>
    </row>
    <row r="11" spans="1:22">
      <c r="A11" t="s">
        <v>27</v>
      </c>
      <c r="D11" t="s">
        <v>19</v>
      </c>
      <c r="G11" t="s">
        <v>153</v>
      </c>
      <c r="H11" s="30" t="s">
        <v>74</v>
      </c>
      <c r="I11" t="s">
        <v>19</v>
      </c>
      <c r="J11" t="s">
        <v>100</v>
      </c>
      <c r="L11" s="14" t="s">
        <v>0</v>
      </c>
      <c r="M11" s="14" t="s">
        <v>6</v>
      </c>
      <c r="N11" s="14" t="str">
        <f t="shared" si="0"/>
        <v>BEBIDASMaltas</v>
      </c>
      <c r="O11" s="14" t="s">
        <v>6</v>
      </c>
      <c r="Q11" s="31"/>
      <c r="T11" t="s">
        <v>38</v>
      </c>
      <c r="U11" t="s">
        <v>59</v>
      </c>
      <c r="V11" t="s">
        <v>154</v>
      </c>
    </row>
    <row r="12" spans="1:22">
      <c r="D12" t="s">
        <v>6</v>
      </c>
      <c r="G12" t="s">
        <v>154</v>
      </c>
      <c r="H12" s="30" t="s">
        <v>74</v>
      </c>
      <c r="I12" t="s">
        <v>20</v>
      </c>
      <c r="J12" t="s">
        <v>103</v>
      </c>
      <c r="L12" s="14" t="s">
        <v>0</v>
      </c>
      <c r="M12" s="14" t="s">
        <v>18</v>
      </c>
      <c r="N12" s="14" t="str">
        <f t="shared" si="0"/>
        <v>BEBIDASVermouth</v>
      </c>
      <c r="O12" s="14" t="s">
        <v>18</v>
      </c>
      <c r="Q12" s="31"/>
      <c r="T12" t="s">
        <v>39</v>
      </c>
      <c r="U12" t="s">
        <v>60</v>
      </c>
      <c r="V12" t="s">
        <v>155</v>
      </c>
    </row>
    <row r="13" spans="1:22">
      <c r="D13" t="s">
        <v>18</v>
      </c>
      <c r="G13" t="s">
        <v>155</v>
      </c>
      <c r="H13" s="30" t="s">
        <v>74</v>
      </c>
      <c r="I13" t="s">
        <v>21</v>
      </c>
      <c r="J13" t="s">
        <v>100</v>
      </c>
      <c r="L13" s="14" t="s">
        <v>0</v>
      </c>
      <c r="M13" s="14" t="s">
        <v>15</v>
      </c>
      <c r="N13" s="14" t="str">
        <f t="shared" si="0"/>
        <v>BEBIDASWhisky</v>
      </c>
      <c r="O13" s="14" t="s">
        <v>15</v>
      </c>
      <c r="Q13" s="31"/>
      <c r="T13" t="s">
        <v>39</v>
      </c>
      <c r="U13" t="s">
        <v>60</v>
      </c>
      <c r="V13" t="s">
        <v>156</v>
      </c>
    </row>
    <row r="14" spans="1:22">
      <c r="D14" t="s">
        <v>15</v>
      </c>
      <c r="G14" t="s">
        <v>156</v>
      </c>
      <c r="H14" s="30" t="s">
        <v>74</v>
      </c>
      <c r="I14" t="s">
        <v>14</v>
      </c>
      <c r="J14" t="s">
        <v>104</v>
      </c>
      <c r="L14" s="14" t="s">
        <v>0</v>
      </c>
      <c r="M14" s="14" t="s">
        <v>108</v>
      </c>
      <c r="N14" s="14" t="str">
        <f t="shared" si="0"/>
        <v>BEBIDASLubricantes</v>
      </c>
      <c r="O14" s="14"/>
      <c r="Q14" s="31"/>
      <c r="T14" t="s">
        <v>40</v>
      </c>
      <c r="U14" t="s">
        <v>61</v>
      </c>
      <c r="V14" t="s">
        <v>157</v>
      </c>
    </row>
    <row r="15" spans="1:22">
      <c r="G15" t="s">
        <v>157</v>
      </c>
      <c r="H15" s="30" t="s">
        <v>74</v>
      </c>
      <c r="I15" t="s">
        <v>108</v>
      </c>
      <c r="J15" t="s">
        <v>105</v>
      </c>
      <c r="L15" s="14" t="s">
        <v>0</v>
      </c>
      <c r="M15" s="14" t="s">
        <v>109</v>
      </c>
      <c r="N15" s="14" t="str">
        <f t="shared" si="0"/>
        <v>BEBIDASGrasas lubricantes</v>
      </c>
      <c r="O15" s="14"/>
      <c r="Q15" s="31"/>
      <c r="T15" t="s">
        <v>40</v>
      </c>
      <c r="U15" t="s">
        <v>61</v>
      </c>
      <c r="V15" t="s">
        <v>158</v>
      </c>
    </row>
    <row r="16" spans="1:22">
      <c r="G16" t="s">
        <v>158</v>
      </c>
      <c r="H16" s="30" t="s">
        <v>74</v>
      </c>
      <c r="I16" t="s">
        <v>109</v>
      </c>
      <c r="J16" t="s">
        <v>105</v>
      </c>
      <c r="L16" s="14" t="s">
        <v>0</v>
      </c>
      <c r="M16" s="14" t="s">
        <v>76</v>
      </c>
      <c r="N16" s="14" t="str">
        <f t="shared" si="0"/>
        <v>BEBIDASCigarrillos</v>
      </c>
      <c r="O16" s="14"/>
      <c r="Q16" s="31"/>
      <c r="T16" t="s">
        <v>41</v>
      </c>
      <c r="U16" t="s">
        <v>62</v>
      </c>
      <c r="V16" t="s">
        <v>159</v>
      </c>
    </row>
    <row r="17" spans="1:22">
      <c r="G17" t="s">
        <v>159</v>
      </c>
      <c r="H17" s="30" t="s">
        <v>74</v>
      </c>
      <c r="I17" t="s">
        <v>76</v>
      </c>
      <c r="J17" t="s">
        <v>106</v>
      </c>
      <c r="L17" s="14" t="s">
        <v>0</v>
      </c>
      <c r="M17" s="14" t="s">
        <v>75</v>
      </c>
      <c r="N17" s="14" t="str">
        <f t="shared" si="0"/>
        <v>BEBIDASTabacos</v>
      </c>
      <c r="O17" s="14"/>
      <c r="Q17" s="31"/>
      <c r="T17" t="s">
        <v>41</v>
      </c>
      <c r="U17" t="s">
        <v>62</v>
      </c>
      <c r="V17" t="s">
        <v>160</v>
      </c>
    </row>
    <row r="18" spans="1:22">
      <c r="A18" s="17" t="s">
        <v>2</v>
      </c>
      <c r="B18" s="17" t="s">
        <v>22</v>
      </c>
      <c r="C18" s="24"/>
      <c r="G18" t="s">
        <v>160</v>
      </c>
      <c r="H18" s="30" t="s">
        <v>74</v>
      </c>
      <c r="I18" t="s">
        <v>75</v>
      </c>
      <c r="J18" t="s">
        <v>106</v>
      </c>
      <c r="L18" s="14" t="s">
        <v>0</v>
      </c>
      <c r="M18" s="14" t="s">
        <v>145</v>
      </c>
      <c r="N18" s="14" t="str">
        <f t="shared" si="0"/>
        <v>BEBIDASCamiones y tracto camiones no eléctricos (Cat. A1)</v>
      </c>
      <c r="O18" s="14"/>
      <c r="Q18" s="31"/>
      <c r="T18" t="s">
        <v>42</v>
      </c>
      <c r="U18" t="s">
        <v>64</v>
      </c>
      <c r="V18" t="s">
        <v>63</v>
      </c>
    </row>
    <row r="19" spans="1:22">
      <c r="A19" s="20" t="s">
        <v>0</v>
      </c>
      <c r="B19" s="21" t="s">
        <v>23</v>
      </c>
      <c r="C19" s="25"/>
      <c r="G19" t="s">
        <v>161</v>
      </c>
      <c r="H19" s="30" t="s">
        <v>74</v>
      </c>
      <c r="I19" t="s">
        <v>145</v>
      </c>
      <c r="J19" t="s">
        <v>107</v>
      </c>
      <c r="L19" s="14" t="s">
        <v>0</v>
      </c>
      <c r="M19" s="14" t="s">
        <v>146</v>
      </c>
      <c r="N19" s="14" t="str">
        <f t="shared" si="0"/>
        <v>BEBIDASCamiones y tracto camiones eléctricos (Cat. A1-E)</v>
      </c>
      <c r="O19" s="14"/>
      <c r="Q19" s="31"/>
      <c r="T19" t="s">
        <v>43</v>
      </c>
      <c r="U19" t="s">
        <v>65</v>
      </c>
      <c r="V19" t="s">
        <v>44</v>
      </c>
    </row>
    <row r="20" spans="1:22">
      <c r="A20" s="20" t="s">
        <v>11</v>
      </c>
      <c r="B20" s="22" t="s">
        <v>24</v>
      </c>
      <c r="C20" s="26"/>
      <c r="G20" t="s">
        <v>65</v>
      </c>
      <c r="H20" s="30" t="s">
        <v>74</v>
      </c>
      <c r="I20" t="s">
        <v>146</v>
      </c>
      <c r="J20" t="s">
        <v>107</v>
      </c>
      <c r="L20" s="14" t="s">
        <v>0</v>
      </c>
      <c r="M20" s="14" t="s">
        <v>147</v>
      </c>
      <c r="N20" s="14" t="str">
        <f t="shared" si="0"/>
        <v>BEBIDASVehiculos de transporte de carga y pasajeros no eléctricos no comprendidos en A1 y A6 (Cat. A2)</v>
      </c>
      <c r="O20" s="14"/>
      <c r="Q20" s="31"/>
      <c r="T20" t="s">
        <v>45</v>
      </c>
      <c r="U20" t="s">
        <v>184</v>
      </c>
      <c r="V20" t="s">
        <v>162</v>
      </c>
    </row>
    <row r="21" spans="1:22">
      <c r="A21" s="21" t="s">
        <v>78</v>
      </c>
      <c r="B21" s="22" t="s">
        <v>28</v>
      </c>
      <c r="C21" s="26"/>
      <c r="G21" t="s">
        <v>162</v>
      </c>
      <c r="H21" s="30" t="s">
        <v>74</v>
      </c>
      <c r="I21" t="s">
        <v>147</v>
      </c>
      <c r="J21" t="s">
        <v>107</v>
      </c>
      <c r="L21" s="14" t="s">
        <v>0</v>
      </c>
      <c r="M21" s="14" t="s">
        <v>148</v>
      </c>
      <c r="N21" s="14" t="str">
        <f t="shared" si="0"/>
        <v>BEBIDASVehiculos de transporte de carga y pasajeros eléctricos no comprendidos en A1 y A6 (Cat. A2-E)</v>
      </c>
      <c r="O21" s="14"/>
      <c r="Q21" s="31"/>
      <c r="T21" t="s">
        <v>45</v>
      </c>
      <c r="U21" t="s">
        <v>184</v>
      </c>
      <c r="V21" t="s">
        <v>163</v>
      </c>
    </row>
    <row r="22" spans="1:22">
      <c r="A22" s="20" t="s">
        <v>1</v>
      </c>
      <c r="B22" s="21" t="s">
        <v>25</v>
      </c>
      <c r="C22" s="26"/>
      <c r="G22" t="s">
        <v>163</v>
      </c>
      <c r="H22" s="30" t="s">
        <v>74</v>
      </c>
      <c r="I22" t="s">
        <v>148</v>
      </c>
      <c r="J22" t="s">
        <v>107</v>
      </c>
      <c r="L22" s="14" t="s">
        <v>0</v>
      </c>
      <c r="M22" s="14" t="s">
        <v>149</v>
      </c>
      <c r="N22" s="14" t="str">
        <f t="shared" si="0"/>
        <v>BEBIDASVehiculos de transporte de carga y pasajeros con motor hasta 1.600 cc no eléctricos (Cat. A3)</v>
      </c>
      <c r="O22" s="14"/>
      <c r="Q22" s="31"/>
      <c r="T22" t="s">
        <v>46</v>
      </c>
      <c r="U22" t="s">
        <v>66</v>
      </c>
      <c r="V22" t="s">
        <v>165</v>
      </c>
    </row>
    <row r="23" spans="1:22">
      <c r="A23" s="20" t="s">
        <v>112</v>
      </c>
      <c r="B23" s="22" t="s">
        <v>113</v>
      </c>
      <c r="C23" s="27"/>
      <c r="G23" t="s">
        <v>164</v>
      </c>
      <c r="H23" s="30" t="s">
        <v>74</v>
      </c>
      <c r="I23" t="s">
        <v>149</v>
      </c>
      <c r="J23" t="s">
        <v>107</v>
      </c>
      <c r="L23" s="14" t="s">
        <v>0</v>
      </c>
      <c r="M23" s="14" t="s">
        <v>150</v>
      </c>
      <c r="N23" s="14" t="str">
        <f t="shared" si="0"/>
        <v>BEBIDASVehiculos de transporte de carga y pasajeros con motor hasta 1.600 cc eléctricos (Cat. A3-E)</v>
      </c>
      <c r="O23" s="14"/>
      <c r="Q23" s="31"/>
      <c r="T23" t="s">
        <v>46</v>
      </c>
      <c r="U23" t="s">
        <v>66</v>
      </c>
      <c r="V23" t="s">
        <v>166</v>
      </c>
    </row>
    <row r="24" spans="1:22">
      <c r="A24" s="20" t="s">
        <v>30</v>
      </c>
      <c r="B24" s="20" t="s">
        <v>29</v>
      </c>
      <c r="C24" s="27"/>
      <c r="G24" t="s">
        <v>165</v>
      </c>
      <c r="H24" s="30" t="s">
        <v>74</v>
      </c>
      <c r="I24" t="s">
        <v>150</v>
      </c>
      <c r="J24" t="s">
        <v>107</v>
      </c>
      <c r="L24" s="14" t="s">
        <v>0</v>
      </c>
      <c r="M24" s="14" t="s">
        <v>151</v>
      </c>
      <c r="N24" s="14" t="str">
        <f t="shared" si="0"/>
        <v>BEBIDASVehiculos de transporte de carga y pasajeros con motor de más de 1.600 cc y hasta 3.500 cc no eléctricos (Cat. A4)</v>
      </c>
      <c r="O24" s="14"/>
      <c r="Q24" s="31"/>
      <c r="T24" t="s">
        <v>47</v>
      </c>
      <c r="U24" t="s">
        <v>67</v>
      </c>
      <c r="V24" t="s">
        <v>167</v>
      </c>
    </row>
    <row r="25" spans="1:22">
      <c r="A25" s="19"/>
      <c r="B25" s="19"/>
      <c r="G25" t="s">
        <v>166</v>
      </c>
      <c r="H25" s="30" t="s">
        <v>74</v>
      </c>
      <c r="I25" t="s">
        <v>151</v>
      </c>
      <c r="J25" t="s">
        <v>107</v>
      </c>
      <c r="L25" s="14" t="s">
        <v>0</v>
      </c>
      <c r="M25" s="14" t="s">
        <v>152</v>
      </c>
      <c r="N25" s="14" t="str">
        <f t="shared" si="0"/>
        <v>BEBIDASVehiculos de transporte de carga y pasajeros con motor de más de 3.500 cc no eléctricos (Cat. A5)</v>
      </c>
      <c r="O25" s="14"/>
      <c r="Q25" s="31"/>
      <c r="T25" t="s">
        <v>47</v>
      </c>
      <c r="U25" t="s">
        <v>67</v>
      </c>
      <c r="V25" t="s">
        <v>168</v>
      </c>
    </row>
    <row r="26" spans="1:22">
      <c r="G26" t="s">
        <v>167</v>
      </c>
      <c r="H26" s="30" t="s">
        <v>74</v>
      </c>
      <c r="I26" t="s">
        <v>152</v>
      </c>
      <c r="J26" t="s">
        <v>107</v>
      </c>
      <c r="L26" s="14" t="s">
        <v>0</v>
      </c>
      <c r="M26" s="14" t="s">
        <v>153</v>
      </c>
      <c r="N26" s="14" t="str">
        <f t="shared" si="0"/>
        <v>BEBIDASTriciclos motorizados con tara mayor a 250 kg no eléctricos (Cat. A6)</v>
      </c>
      <c r="O26" s="14"/>
      <c r="Q26" s="31"/>
      <c r="T26" t="s">
        <v>48</v>
      </c>
      <c r="U26" t="s">
        <v>68</v>
      </c>
      <c r="V26" t="s">
        <v>169</v>
      </c>
    </row>
    <row r="27" spans="1:22">
      <c r="G27" t="s">
        <v>168</v>
      </c>
      <c r="H27" s="30" t="s">
        <v>74</v>
      </c>
      <c r="I27" t="s">
        <v>153</v>
      </c>
      <c r="J27" t="s">
        <v>107</v>
      </c>
      <c r="L27" s="14" t="s">
        <v>0</v>
      </c>
      <c r="M27" s="14" t="s">
        <v>154</v>
      </c>
      <c r="N27" s="14" t="str">
        <f t="shared" si="0"/>
        <v>BEBIDASTriciclos motorizados con tara mayor a 250 kg eléctricos (Cat. A6-E)</v>
      </c>
      <c r="O27" s="14"/>
      <c r="Q27" s="31"/>
      <c r="T27" t="s">
        <v>48</v>
      </c>
      <c r="U27" t="s">
        <v>68</v>
      </c>
      <c r="V27" t="s">
        <v>170</v>
      </c>
    </row>
    <row r="28" spans="1:22">
      <c r="G28" t="s">
        <v>169</v>
      </c>
      <c r="H28" s="30" t="s">
        <v>74</v>
      </c>
      <c r="I28" t="s">
        <v>154</v>
      </c>
      <c r="J28" t="s">
        <v>107</v>
      </c>
      <c r="L28" s="14" t="s">
        <v>0</v>
      </c>
      <c r="M28" s="14" t="s">
        <v>155</v>
      </c>
      <c r="N28" s="14" t="str">
        <f t="shared" si="0"/>
        <v>BEBIDASFurgones de tara superior a 1.850 kg no eléctricos (Cat. B1)</v>
      </c>
      <c r="O28" s="14"/>
      <c r="Q28" s="31"/>
      <c r="T28" t="s">
        <v>49</v>
      </c>
      <c r="U28" t="s">
        <v>69</v>
      </c>
      <c r="V28" t="s">
        <v>171</v>
      </c>
    </row>
    <row r="29" spans="1:22">
      <c r="G29" t="s">
        <v>170</v>
      </c>
      <c r="H29" s="30" t="s">
        <v>74</v>
      </c>
      <c r="I29" t="s">
        <v>155</v>
      </c>
      <c r="J29" t="s">
        <v>107</v>
      </c>
      <c r="L29" s="14" t="s">
        <v>0</v>
      </c>
      <c r="M29" s="14" t="s">
        <v>156</v>
      </c>
      <c r="N29" s="14" t="str">
        <f t="shared" si="0"/>
        <v>BEBIDASFurgones de tara superior a 1.850 kg eléctricos (Cat. B1-E)</v>
      </c>
      <c r="O29" s="14"/>
      <c r="Q29" s="31"/>
      <c r="T29" t="s">
        <v>49</v>
      </c>
      <c r="U29" t="s">
        <v>69</v>
      </c>
      <c r="V29" t="s">
        <v>172</v>
      </c>
    </row>
    <row r="30" spans="1:22">
      <c r="G30" t="s">
        <v>171</v>
      </c>
      <c r="H30" s="30" t="s">
        <v>74</v>
      </c>
      <c r="I30" t="s">
        <v>156</v>
      </c>
      <c r="J30" t="s">
        <v>107</v>
      </c>
      <c r="L30" s="14" t="s">
        <v>0</v>
      </c>
      <c r="M30" s="14" t="s">
        <v>157</v>
      </c>
      <c r="N30" s="14" t="str">
        <f t="shared" si="0"/>
        <v>BEBIDASFurgones de tara hasta 1.850 kg no eléctricos (Cat. B2)</v>
      </c>
      <c r="O30" s="14"/>
      <c r="Q30" s="31"/>
      <c r="T30" t="s">
        <v>50</v>
      </c>
      <c r="U30" t="s">
        <v>185</v>
      </c>
      <c r="V30" t="s">
        <v>173</v>
      </c>
    </row>
    <row r="31" spans="1:22">
      <c r="G31" t="s">
        <v>172</v>
      </c>
      <c r="H31" s="30" t="s">
        <v>74</v>
      </c>
      <c r="I31" t="s">
        <v>157</v>
      </c>
      <c r="J31" t="s">
        <v>107</v>
      </c>
      <c r="L31" s="14" t="s">
        <v>0</v>
      </c>
      <c r="M31" s="14" t="s">
        <v>158</v>
      </c>
      <c r="N31" s="14" t="str">
        <f t="shared" si="0"/>
        <v>BEBIDASFurgones de tara hasta 1.850 kg eléctricos (Cat. B2-E)</v>
      </c>
      <c r="O31" s="14"/>
      <c r="Q31" s="31"/>
      <c r="T31" t="s">
        <v>50</v>
      </c>
      <c r="U31" t="s">
        <v>185</v>
      </c>
      <c r="V31" t="s">
        <v>174</v>
      </c>
    </row>
    <row r="32" spans="1:22">
      <c r="G32" t="s">
        <v>173</v>
      </c>
      <c r="H32" s="30" t="s">
        <v>74</v>
      </c>
      <c r="I32" t="s">
        <v>158</v>
      </c>
      <c r="J32" t="s">
        <v>107</v>
      </c>
      <c r="L32" s="14" t="s">
        <v>0</v>
      </c>
      <c r="M32" s="14" t="s">
        <v>159</v>
      </c>
      <c r="N32" s="14" t="str">
        <f t="shared" si="0"/>
        <v>BEBIDASÓmnibus y microómnibus no eléctricos (Cat. C)</v>
      </c>
      <c r="O32" s="14"/>
      <c r="Q32" s="31"/>
      <c r="T32" t="s">
        <v>186</v>
      </c>
      <c r="U32" t="s">
        <v>187</v>
      </c>
      <c r="V32" t="s">
        <v>175</v>
      </c>
    </row>
    <row r="33" spans="7:22">
      <c r="G33" t="s">
        <v>174</v>
      </c>
      <c r="H33" s="30" t="s">
        <v>74</v>
      </c>
      <c r="I33" t="s">
        <v>159</v>
      </c>
      <c r="J33" t="s">
        <v>107</v>
      </c>
      <c r="L33" s="14" t="s">
        <v>0</v>
      </c>
      <c r="M33" s="14" t="s">
        <v>160</v>
      </c>
      <c r="N33" s="14" t="str">
        <f t="shared" si="0"/>
        <v>BEBIDASÓmnibus y microómnibus eléctricos (Cat. C-E)</v>
      </c>
      <c r="O33" s="14"/>
      <c r="Q33" s="31"/>
      <c r="T33" t="s">
        <v>186</v>
      </c>
      <c r="U33" t="s">
        <v>188</v>
      </c>
      <c r="V33" t="s">
        <v>176</v>
      </c>
    </row>
    <row r="34" spans="7:22">
      <c r="G34" t="s">
        <v>175</v>
      </c>
      <c r="H34" s="30" t="s">
        <v>74</v>
      </c>
      <c r="I34" t="s">
        <v>160</v>
      </c>
      <c r="J34" t="s">
        <v>107</v>
      </c>
      <c r="L34" s="14" t="s">
        <v>0</v>
      </c>
      <c r="M34" s="14" t="s">
        <v>161</v>
      </c>
      <c r="N34" s="14" t="str">
        <f t="shared" si="0"/>
        <v>BEBIDASMaquinaria industrial, de construcción, vial, agropecuaria no eléctrica (Cat. D)</v>
      </c>
      <c r="O34" s="14"/>
      <c r="Q34" s="31"/>
      <c r="T34" t="s">
        <v>51</v>
      </c>
      <c r="U34" t="s">
        <v>189</v>
      </c>
      <c r="V34" t="s">
        <v>177</v>
      </c>
    </row>
    <row r="35" spans="7:22">
      <c r="G35" t="s">
        <v>176</v>
      </c>
      <c r="H35" s="30" t="s">
        <v>74</v>
      </c>
      <c r="I35" t="s">
        <v>161</v>
      </c>
      <c r="J35" t="s">
        <v>107</v>
      </c>
      <c r="L35" s="14" t="s">
        <v>0</v>
      </c>
      <c r="M35" s="14" t="s">
        <v>65</v>
      </c>
      <c r="N35" s="14" t="str">
        <f t="shared" si="0"/>
        <v>BEBIDASLocomotoras, automotores para vías férreas (Cat. E)</v>
      </c>
      <c r="O35" s="14"/>
      <c r="Q35" s="31"/>
      <c r="T35" t="s">
        <v>52</v>
      </c>
      <c r="U35" t="s">
        <v>70</v>
      </c>
      <c r="V35" t="s">
        <v>178</v>
      </c>
    </row>
    <row r="36" spans="7:22">
      <c r="G36" t="s">
        <v>177</v>
      </c>
      <c r="H36" s="30" t="s">
        <v>74</v>
      </c>
      <c r="I36" t="s">
        <v>65</v>
      </c>
      <c r="J36" t="s">
        <v>107</v>
      </c>
      <c r="L36" s="14" t="s">
        <v>0</v>
      </c>
      <c r="M36" s="14" t="s">
        <v>162</v>
      </c>
      <c r="N36" s="14" t="str">
        <f t="shared" si="0"/>
        <v xml:space="preserve">BEBIDASAutomóviles de pasajeros y sus derivados no eléctricos, no híbridos (Cat. F) </v>
      </c>
      <c r="O36" s="14"/>
      <c r="Q36" s="31"/>
      <c r="T36" t="s">
        <v>53</v>
      </c>
      <c r="U36" t="s">
        <v>71</v>
      </c>
      <c r="V36" t="s">
        <v>179</v>
      </c>
    </row>
    <row r="37" spans="7:22">
      <c r="G37" t="s">
        <v>178</v>
      </c>
      <c r="H37" s="30" t="s">
        <v>74</v>
      </c>
      <c r="I37" t="s">
        <v>162</v>
      </c>
      <c r="J37" t="s">
        <v>107</v>
      </c>
      <c r="L37" s="14" t="s">
        <v>0</v>
      </c>
      <c r="M37" s="14" t="s">
        <v>163</v>
      </c>
      <c r="N37" s="14" t="str">
        <f t="shared" si="0"/>
        <v xml:space="preserve">BEBIDASAutomóviles de pasajeros y sus derivados eléctricos (Cat. F-E) </v>
      </c>
      <c r="O37" s="14"/>
      <c r="Q37" s="31"/>
      <c r="T37" t="s">
        <v>54</v>
      </c>
      <c r="U37" t="s">
        <v>72</v>
      </c>
      <c r="V37" t="s">
        <v>180</v>
      </c>
    </row>
    <row r="38" spans="7:22">
      <c r="G38" t="s">
        <v>179</v>
      </c>
      <c r="H38" s="30" t="s">
        <v>74</v>
      </c>
      <c r="I38" t="s">
        <v>163</v>
      </c>
      <c r="J38" t="s">
        <v>107</v>
      </c>
      <c r="L38" s="14" t="s">
        <v>0</v>
      </c>
      <c r="M38" s="14" t="s">
        <v>164</v>
      </c>
      <c r="N38" s="14" t="str">
        <f t="shared" si="0"/>
        <v xml:space="preserve">BEBIDASAutomóviles de pasajeros y sus derivados híbridos (Cat. F-H) </v>
      </c>
      <c r="O38" s="14"/>
      <c r="Q38" s="31"/>
      <c r="T38" t="s">
        <v>55</v>
      </c>
      <c r="U38" t="s">
        <v>73</v>
      </c>
      <c r="V38" t="s">
        <v>181</v>
      </c>
    </row>
    <row r="39" spans="7:22">
      <c r="G39" t="s">
        <v>180</v>
      </c>
      <c r="H39" s="30" t="s">
        <v>74</v>
      </c>
      <c r="I39" t="s">
        <v>164</v>
      </c>
      <c r="J39" t="s">
        <v>107</v>
      </c>
      <c r="L39" s="14" t="s">
        <v>0</v>
      </c>
      <c r="M39" s="14" t="s">
        <v>165</v>
      </c>
      <c r="N39" s="14" t="str">
        <f t="shared" si="0"/>
        <v>BEBIDASAutomóviles con cilindrada de hasta 1.000 cc no híbridos (Cat. F1)</v>
      </c>
      <c r="O39" s="14"/>
      <c r="Q39" s="31"/>
      <c r="T39" t="s">
        <v>55</v>
      </c>
      <c r="U39" t="s">
        <v>73</v>
      </c>
      <c r="V39" t="s">
        <v>182</v>
      </c>
    </row>
    <row r="40" spans="7:22">
      <c r="G40" t="s">
        <v>181</v>
      </c>
      <c r="H40" s="30" t="s">
        <v>74</v>
      </c>
      <c r="I40" t="s">
        <v>165</v>
      </c>
      <c r="J40" t="s">
        <v>107</v>
      </c>
      <c r="L40" s="14" t="s">
        <v>0</v>
      </c>
      <c r="M40" s="14" t="s">
        <v>166</v>
      </c>
      <c r="N40" s="14" t="str">
        <f t="shared" si="0"/>
        <v>BEBIDASAutomóviles con cilindrada de hasta 1.000 cc híbridos (Cat. F1-H)</v>
      </c>
      <c r="O40" s="14"/>
      <c r="Q40" s="31"/>
    </row>
    <row r="41" spans="7:22">
      <c r="G41" t="s">
        <v>182</v>
      </c>
      <c r="H41" s="30" t="s">
        <v>74</v>
      </c>
      <c r="I41" t="s">
        <v>166</v>
      </c>
      <c r="J41" t="s">
        <v>107</v>
      </c>
      <c r="L41" s="14" t="s">
        <v>0</v>
      </c>
      <c r="M41" s="14" t="s">
        <v>167</v>
      </c>
      <c r="N41" s="14" t="str">
        <f t="shared" si="0"/>
        <v>BEBIDASAutomóviles con cilindrada de más de 1.000 cc y hasta 1.500 cc no híbridos (Cat. F2)</v>
      </c>
      <c r="O41" s="14"/>
      <c r="Q41" s="31"/>
    </row>
    <row r="42" spans="7:22">
      <c r="I42" t="s">
        <v>167</v>
      </c>
      <c r="J42" t="s">
        <v>107</v>
      </c>
      <c r="L42" s="14" t="s">
        <v>0</v>
      </c>
      <c r="M42" s="14" t="s">
        <v>168</v>
      </c>
      <c r="N42" s="14" t="str">
        <f t="shared" si="0"/>
        <v>BEBIDASAutomóviles con cilindrada de más de 1.000 cc y hasta 1.500 cc híbridos (Cat. F2-H)</v>
      </c>
      <c r="O42" s="14"/>
      <c r="Q42" s="31"/>
    </row>
    <row r="43" spans="7:22">
      <c r="I43" t="s">
        <v>168</v>
      </c>
      <c r="J43" t="s">
        <v>107</v>
      </c>
      <c r="L43" s="14" t="s">
        <v>0</v>
      </c>
      <c r="M43" s="14" t="s">
        <v>169</v>
      </c>
      <c r="N43" s="14" t="str">
        <f t="shared" si="0"/>
        <v>BEBIDASAutomóviles con cilindrada de más de 1.500 cc y hasta 2.000 cc no híbridos (Cat. F3)</v>
      </c>
      <c r="O43" s="14"/>
    </row>
    <row r="44" spans="7:22">
      <c r="I44" t="s">
        <v>169</v>
      </c>
      <c r="J44" t="s">
        <v>107</v>
      </c>
      <c r="L44" s="14" t="s">
        <v>0</v>
      </c>
      <c r="M44" s="14" t="s">
        <v>170</v>
      </c>
      <c r="N44" s="14" t="str">
        <f t="shared" si="0"/>
        <v>BEBIDASAutomóviles con cilindrada de más de 1.500 cc y hasta 2.000 cc híbridos (Cat. F3-H)</v>
      </c>
      <c r="O44" s="14"/>
    </row>
    <row r="45" spans="7:22">
      <c r="I45" t="s">
        <v>170</v>
      </c>
      <c r="J45" t="s">
        <v>107</v>
      </c>
      <c r="L45" s="14" t="s">
        <v>0</v>
      </c>
      <c r="M45" s="14" t="s">
        <v>171</v>
      </c>
      <c r="N45" s="14" t="str">
        <f t="shared" si="0"/>
        <v>BEBIDASAutomóviles con cilindrada de más de 2.000 cc y hasta 2.500 cc no híbridos (Cat. F4)</v>
      </c>
      <c r="O45" s="14"/>
    </row>
    <row r="46" spans="7:22">
      <c r="I46" t="s">
        <v>171</v>
      </c>
      <c r="J46" t="s">
        <v>107</v>
      </c>
      <c r="L46" s="14" t="s">
        <v>0</v>
      </c>
      <c r="M46" s="14" t="s">
        <v>172</v>
      </c>
      <c r="N46" s="14" t="str">
        <f t="shared" si="0"/>
        <v>BEBIDASAutomóviles con cilindrada de más de 2.000 cc y hasta 2.500 cc híbridos (Cat. F4-H)</v>
      </c>
      <c r="O46" s="14"/>
    </row>
    <row r="47" spans="7:22">
      <c r="I47" t="s">
        <v>172</v>
      </c>
      <c r="J47" t="s">
        <v>107</v>
      </c>
      <c r="L47" s="14" t="s">
        <v>0</v>
      </c>
      <c r="M47" s="14" t="s">
        <v>173</v>
      </c>
      <c r="N47" s="14" t="str">
        <f t="shared" si="0"/>
        <v>BEBIDASAutomóviles con cilindrada de más de 2.500 cc y hasta 3.000 cc no híbridos (Cat. F5)</v>
      </c>
      <c r="O47" s="14"/>
    </row>
    <row r="48" spans="7:22">
      <c r="I48" t="s">
        <v>173</v>
      </c>
      <c r="J48" t="s">
        <v>107</v>
      </c>
      <c r="L48" s="14" t="s">
        <v>0</v>
      </c>
      <c r="M48" s="14" t="s">
        <v>174</v>
      </c>
      <c r="N48" s="14" t="str">
        <f t="shared" si="0"/>
        <v>BEBIDASAutomóviles con cilindrada de más de 2.500 cc y hasta 3.000 cc híbridos (Cat. F5-H)</v>
      </c>
      <c r="O48" s="14"/>
    </row>
    <row r="49" spans="9:15">
      <c r="I49" t="s">
        <v>174</v>
      </c>
      <c r="J49" t="s">
        <v>107</v>
      </c>
      <c r="L49" s="14" t="s">
        <v>0</v>
      </c>
      <c r="M49" s="14" t="s">
        <v>175</v>
      </c>
      <c r="N49" s="14" t="str">
        <f t="shared" si="0"/>
        <v>BEBIDASAutomóviles con cilindrada de más de 3.000 cc no híbridos (Cat. F6)</v>
      </c>
      <c r="O49" s="14"/>
    </row>
    <row r="50" spans="9:15">
      <c r="I50" t="s">
        <v>175</v>
      </c>
      <c r="J50" t="s">
        <v>107</v>
      </c>
      <c r="L50" s="14" t="s">
        <v>0</v>
      </c>
      <c r="M50" s="14" t="s">
        <v>176</v>
      </c>
      <c r="N50" s="14" t="str">
        <f t="shared" si="0"/>
        <v>BEBIDASAutomóviles con cilindrada de más de 3.000 cc híbridos (Cat. F6-H)</v>
      </c>
      <c r="O50" s="14"/>
    </row>
    <row r="51" spans="9:15">
      <c r="I51" t="s">
        <v>176</v>
      </c>
      <c r="J51" t="s">
        <v>107</v>
      </c>
      <c r="L51" s="14" t="s">
        <v>0</v>
      </c>
      <c r="M51" s="14" t="s">
        <v>177</v>
      </c>
      <c r="N51" s="14" t="str">
        <f t="shared" si="0"/>
        <v>BEBIDASMotocicletas y similares eléctricos (Cat. G-E)</v>
      </c>
      <c r="O51" s="14"/>
    </row>
    <row r="52" spans="9:15">
      <c r="I52" t="s">
        <v>177</v>
      </c>
      <c r="J52" t="s">
        <v>107</v>
      </c>
      <c r="L52" s="14" t="s">
        <v>0</v>
      </c>
      <c r="M52" s="14" t="s">
        <v>178</v>
      </c>
      <c r="N52" s="14" t="str">
        <f t="shared" si="0"/>
        <v>BEBIDASMotocicletas y similares con cilindarada de hasta 125 cc no híbridos (Cat. G1)</v>
      </c>
      <c r="O52" s="14"/>
    </row>
    <row r="53" spans="9:15">
      <c r="I53" t="s">
        <v>178</v>
      </c>
      <c r="J53" t="s">
        <v>107</v>
      </c>
      <c r="L53" s="14" t="s">
        <v>0</v>
      </c>
      <c r="M53" s="14" t="s">
        <v>179</v>
      </c>
      <c r="N53" s="14" t="str">
        <f t="shared" si="0"/>
        <v>BEBIDASMotocicletas y similares con cilindarada de más de 125 cc no híbridos (Cat. G2)</v>
      </c>
      <c r="O53" s="14"/>
    </row>
    <row r="54" spans="9:15">
      <c r="I54" t="s">
        <v>179</v>
      </c>
      <c r="J54" t="s">
        <v>107</v>
      </c>
      <c r="L54" s="14" t="s">
        <v>0</v>
      </c>
      <c r="M54" s="14" t="s">
        <v>180</v>
      </c>
      <c r="N54" s="14" t="str">
        <f t="shared" si="0"/>
        <v>BEBIDASSillas para discapacitados eléctricas (Cat. H-E)</v>
      </c>
      <c r="O54" s="14"/>
    </row>
    <row r="55" spans="9:15">
      <c r="I55" t="s">
        <v>180</v>
      </c>
      <c r="J55" t="s">
        <v>107</v>
      </c>
      <c r="L55" s="14" t="s">
        <v>0</v>
      </c>
      <c r="M55" s="14" t="s">
        <v>181</v>
      </c>
      <c r="N55" s="14" t="str">
        <f t="shared" si="0"/>
        <v>BEBIDASRestantes automotores no eléctricos, no híbridos (Cat. I)</v>
      </c>
      <c r="O55" s="14"/>
    </row>
    <row r="56" spans="9:15">
      <c r="I56" t="s">
        <v>181</v>
      </c>
      <c r="J56" t="s">
        <v>107</v>
      </c>
      <c r="L56" s="14" t="s">
        <v>0</v>
      </c>
      <c r="M56" s="14" t="s">
        <v>182</v>
      </c>
      <c r="N56" s="14" t="str">
        <f t="shared" si="0"/>
        <v>BEBIDASRestantes automotores eléctricos (Cat. I-E)</v>
      </c>
      <c r="O56" s="14"/>
    </row>
    <row r="57" spans="9:15">
      <c r="I57" t="s">
        <v>182</v>
      </c>
      <c r="J57" t="s">
        <v>107</v>
      </c>
      <c r="L57" s="14" t="s">
        <v>11</v>
      </c>
      <c r="M57" s="14" t="s">
        <v>5</v>
      </c>
      <c r="N57" s="14" t="str">
        <f t="shared" si="0"/>
        <v>LUBRICANTES Y GRASAS LUBRICANTESAgua Mineral y sodas</v>
      </c>
      <c r="O57" s="14"/>
    </row>
    <row r="58" spans="9:15">
      <c r="L58" s="14" t="s">
        <v>11</v>
      </c>
      <c r="M58" s="14" t="s">
        <v>14</v>
      </c>
      <c r="N58" s="14" t="str">
        <f t="shared" si="0"/>
        <v>LUBRICANTES Y GRASAS LUBRICANTESAmargos y aperitivos sin alcohol</v>
      </c>
      <c r="O58" s="14"/>
    </row>
    <row r="59" spans="9:15">
      <c r="L59" s="14" t="s">
        <v>11</v>
      </c>
      <c r="M59" s="14" t="s">
        <v>4</v>
      </c>
      <c r="N59" s="14" t="str">
        <f t="shared" si="0"/>
        <v>LUBRICANTES Y GRASAS LUBRICANTESBebidas Base Jugos</v>
      </c>
      <c r="O59" s="14"/>
    </row>
    <row r="60" spans="9:15">
      <c r="L60" s="14" t="s">
        <v>11</v>
      </c>
      <c r="M60" s="14" t="s">
        <v>7</v>
      </c>
      <c r="N60" s="14" t="str">
        <f t="shared" si="0"/>
        <v>LUBRICANTES Y GRASAS LUBRICANTESBebidas Cola y otros refrescos</v>
      </c>
      <c r="O60" s="14"/>
    </row>
    <row r="61" spans="9:15">
      <c r="L61" s="14" t="s">
        <v>11</v>
      </c>
      <c r="M61" s="14" t="s">
        <v>16</v>
      </c>
      <c r="N61" s="14" t="str">
        <f t="shared" si="0"/>
        <v>LUBRICANTES Y GRASAS LUBRICANTESCerveza</v>
      </c>
      <c r="O61" s="14"/>
    </row>
    <row r="62" spans="9:15">
      <c r="L62" s="14" t="s">
        <v>11</v>
      </c>
      <c r="M62" s="14" t="s">
        <v>17</v>
      </c>
      <c r="N62" s="14" t="str">
        <f t="shared" si="0"/>
        <v>LUBRICANTES Y GRASAS LUBRICANTESChampagne</v>
      </c>
      <c r="O62" s="14"/>
    </row>
    <row r="63" spans="9:15">
      <c r="L63" s="14" t="s">
        <v>11</v>
      </c>
      <c r="M63" s="14" t="s">
        <v>20</v>
      </c>
      <c r="N63" s="14" t="str">
        <f t="shared" si="0"/>
        <v>LUBRICANTES Y GRASAS LUBRICANTESDemás Bienes Num. 1</v>
      </c>
      <c r="O63" s="14"/>
    </row>
    <row r="64" spans="9:15">
      <c r="L64" s="14" t="s">
        <v>11</v>
      </c>
      <c r="M64" s="14" t="s">
        <v>21</v>
      </c>
      <c r="N64" s="14" t="str">
        <f t="shared" si="0"/>
        <v>LUBRICANTES Y GRASAS LUBRICANTESDemás Bienes Num. 4</v>
      </c>
      <c r="O64" s="14"/>
    </row>
    <row r="65" spans="12:15">
      <c r="L65" s="14" t="s">
        <v>11</v>
      </c>
      <c r="M65" s="14" t="s">
        <v>19</v>
      </c>
      <c r="N65" s="14" t="str">
        <f t="shared" si="0"/>
        <v>LUBRICANTES Y GRASAS LUBRICANTESGrappas Cañas y Amargas</v>
      </c>
      <c r="O65" s="14"/>
    </row>
    <row r="66" spans="12:15">
      <c r="L66" s="14" t="s">
        <v>11</v>
      </c>
      <c r="M66" s="14" t="s">
        <v>6</v>
      </c>
      <c r="N66" s="14" t="str">
        <f t="shared" si="0"/>
        <v>LUBRICANTES Y GRASAS LUBRICANTESMaltas</v>
      </c>
      <c r="O66" s="14"/>
    </row>
    <row r="67" spans="12:15">
      <c r="L67" s="14" t="s">
        <v>11</v>
      </c>
      <c r="M67" s="14" t="s">
        <v>18</v>
      </c>
      <c r="N67" s="14" t="str">
        <f t="shared" si="0"/>
        <v>LUBRICANTES Y GRASAS LUBRICANTESVermouth</v>
      </c>
      <c r="O67" s="14"/>
    </row>
    <row r="68" spans="12:15">
      <c r="L68" s="14" t="s">
        <v>11</v>
      </c>
      <c r="M68" s="14" t="s">
        <v>15</v>
      </c>
      <c r="N68" s="14" t="str">
        <f t="shared" si="0"/>
        <v>LUBRICANTES Y GRASAS LUBRICANTESWhisky</v>
      </c>
      <c r="O68" s="14"/>
    </row>
    <row r="69" spans="12:15">
      <c r="L69" s="14" t="s">
        <v>11</v>
      </c>
      <c r="M69" s="14" t="s">
        <v>108</v>
      </c>
      <c r="N69" s="14" t="str">
        <f t="shared" si="0"/>
        <v>LUBRICANTES Y GRASAS LUBRICANTESLubricantes</v>
      </c>
      <c r="O69" s="14" t="s">
        <v>108</v>
      </c>
    </row>
    <row r="70" spans="12:15">
      <c r="L70" s="14" t="s">
        <v>11</v>
      </c>
      <c r="M70" s="14" t="s">
        <v>109</v>
      </c>
      <c r="N70" s="14" t="str">
        <f t="shared" si="0"/>
        <v>LUBRICANTES Y GRASAS LUBRICANTESGrasas lubricantes</v>
      </c>
      <c r="O70" s="14" t="s">
        <v>109</v>
      </c>
    </row>
    <row r="71" spans="12:15">
      <c r="L71" s="14" t="s">
        <v>11</v>
      </c>
      <c r="M71" s="14" t="s">
        <v>76</v>
      </c>
      <c r="N71" s="14" t="str">
        <f t="shared" si="0"/>
        <v>LUBRICANTES Y GRASAS LUBRICANTESCigarrillos</v>
      </c>
      <c r="O71" s="14"/>
    </row>
    <row r="72" spans="12:15">
      <c r="L72" s="14" t="s">
        <v>11</v>
      </c>
      <c r="M72" s="14" t="s">
        <v>75</v>
      </c>
      <c r="N72" s="14" t="str">
        <f t="shared" si="0"/>
        <v>LUBRICANTES Y GRASAS LUBRICANTESTabacos</v>
      </c>
      <c r="O72" s="14"/>
    </row>
    <row r="73" spans="12:15">
      <c r="L73" s="14" t="s">
        <v>11</v>
      </c>
      <c r="M73" s="14" t="s">
        <v>145</v>
      </c>
      <c r="N73" s="14" t="str">
        <f t="shared" si="0"/>
        <v>LUBRICANTES Y GRASAS LUBRICANTESCamiones y tracto camiones no eléctricos (Cat. A1)</v>
      </c>
      <c r="O73" s="14"/>
    </row>
    <row r="74" spans="12:15">
      <c r="L74" s="14" t="s">
        <v>11</v>
      </c>
      <c r="M74" s="14" t="s">
        <v>146</v>
      </c>
      <c r="N74" s="14" t="str">
        <f t="shared" si="0"/>
        <v>LUBRICANTES Y GRASAS LUBRICANTESCamiones y tracto camiones eléctricos (Cat. A1-E)</v>
      </c>
      <c r="O74" s="14"/>
    </row>
    <row r="75" spans="12:15">
      <c r="L75" s="14" t="s">
        <v>11</v>
      </c>
      <c r="M75" s="14" t="s">
        <v>147</v>
      </c>
      <c r="N75" s="14" t="str">
        <f t="shared" si="0"/>
        <v>LUBRICANTES Y GRASAS LUBRICANTESVehiculos de transporte de carga y pasajeros no eléctricos no comprendidos en A1 y A6 (Cat. A2)</v>
      </c>
      <c r="O75" s="14"/>
    </row>
    <row r="76" spans="12:15">
      <c r="L76" s="14" t="s">
        <v>11</v>
      </c>
      <c r="M76" s="14" t="s">
        <v>148</v>
      </c>
      <c r="N76" s="14" t="str">
        <f t="shared" si="0"/>
        <v>LUBRICANTES Y GRASAS LUBRICANTESVehiculos de transporte de carga y pasajeros eléctricos no comprendidos en A1 y A6 (Cat. A2-E)</v>
      </c>
      <c r="O76" s="14"/>
    </row>
    <row r="77" spans="12:15">
      <c r="L77" s="14" t="s">
        <v>11</v>
      </c>
      <c r="M77" s="14" t="s">
        <v>149</v>
      </c>
      <c r="N77" s="14" t="str">
        <f t="shared" si="0"/>
        <v>LUBRICANTES Y GRASAS LUBRICANTESVehiculos de transporte de carga y pasajeros con motor hasta 1.600 cc no eléctricos (Cat. A3)</v>
      </c>
      <c r="O77" s="14"/>
    </row>
    <row r="78" spans="12:15">
      <c r="L78" s="14" t="s">
        <v>11</v>
      </c>
      <c r="M78" s="14" t="s">
        <v>150</v>
      </c>
      <c r="N78" s="14" t="str">
        <f t="shared" si="0"/>
        <v>LUBRICANTES Y GRASAS LUBRICANTESVehiculos de transporte de carga y pasajeros con motor hasta 1.600 cc eléctricos (Cat. A3-E)</v>
      </c>
      <c r="O78" s="14"/>
    </row>
    <row r="79" spans="12:15">
      <c r="L79" s="14" t="s">
        <v>11</v>
      </c>
      <c r="M79" s="14" t="s">
        <v>151</v>
      </c>
      <c r="N79" s="14" t="str">
        <f t="shared" si="0"/>
        <v>LUBRICANTES Y GRASAS LUBRICANTESVehiculos de transporte de carga y pasajeros con motor de más de 1.600 cc y hasta 3.500 cc no eléctricos (Cat. A4)</v>
      </c>
      <c r="O79" s="14"/>
    </row>
    <row r="80" spans="12:15">
      <c r="L80" s="14" t="s">
        <v>11</v>
      </c>
      <c r="M80" s="14" t="s">
        <v>152</v>
      </c>
      <c r="N80" s="14" t="str">
        <f t="shared" ref="N80:N140" si="1">+CONCATENATE(L80,M80)</f>
        <v>LUBRICANTES Y GRASAS LUBRICANTESVehiculos de transporte de carga y pasajeros con motor de más de 3.500 cc no eléctricos (Cat. A5)</v>
      </c>
      <c r="O80" s="14"/>
    </row>
    <row r="81" spans="12:15">
      <c r="L81" s="14" t="s">
        <v>11</v>
      </c>
      <c r="M81" s="14" t="s">
        <v>153</v>
      </c>
      <c r="N81" s="14" t="str">
        <f t="shared" si="1"/>
        <v>LUBRICANTES Y GRASAS LUBRICANTESTriciclos motorizados con tara mayor a 250 kg no eléctricos (Cat. A6)</v>
      </c>
      <c r="O81" s="14"/>
    </row>
    <row r="82" spans="12:15">
      <c r="L82" s="14" t="s">
        <v>11</v>
      </c>
      <c r="M82" s="14" t="s">
        <v>154</v>
      </c>
      <c r="N82" s="14" t="str">
        <f t="shared" si="1"/>
        <v>LUBRICANTES Y GRASAS LUBRICANTESTriciclos motorizados con tara mayor a 250 kg eléctricos (Cat. A6-E)</v>
      </c>
      <c r="O82" s="14"/>
    </row>
    <row r="83" spans="12:15">
      <c r="L83" s="14" t="s">
        <v>11</v>
      </c>
      <c r="M83" s="14" t="s">
        <v>155</v>
      </c>
      <c r="N83" s="14" t="str">
        <f t="shared" si="1"/>
        <v>LUBRICANTES Y GRASAS LUBRICANTESFurgones de tara superior a 1.850 kg no eléctricos (Cat. B1)</v>
      </c>
      <c r="O83" s="14"/>
    </row>
    <row r="84" spans="12:15">
      <c r="L84" s="14" t="s">
        <v>11</v>
      </c>
      <c r="M84" s="14" t="s">
        <v>156</v>
      </c>
      <c r="N84" s="14" t="str">
        <f t="shared" si="1"/>
        <v>LUBRICANTES Y GRASAS LUBRICANTESFurgones de tara superior a 1.850 kg eléctricos (Cat. B1-E)</v>
      </c>
      <c r="O84" s="14"/>
    </row>
    <row r="85" spans="12:15">
      <c r="L85" s="14" t="s">
        <v>11</v>
      </c>
      <c r="M85" s="14" t="s">
        <v>157</v>
      </c>
      <c r="N85" s="14" t="str">
        <f t="shared" si="1"/>
        <v>LUBRICANTES Y GRASAS LUBRICANTESFurgones de tara hasta 1.850 kg no eléctricos (Cat. B2)</v>
      </c>
      <c r="O85" s="14"/>
    </row>
    <row r="86" spans="12:15">
      <c r="L86" s="14" t="s">
        <v>11</v>
      </c>
      <c r="M86" s="14" t="s">
        <v>158</v>
      </c>
      <c r="N86" s="14" t="str">
        <f t="shared" si="1"/>
        <v>LUBRICANTES Y GRASAS LUBRICANTESFurgones de tara hasta 1.850 kg eléctricos (Cat. B2-E)</v>
      </c>
      <c r="O86" s="14"/>
    </row>
    <row r="87" spans="12:15">
      <c r="L87" s="14" t="s">
        <v>11</v>
      </c>
      <c r="M87" s="14" t="s">
        <v>159</v>
      </c>
      <c r="N87" s="14" t="str">
        <f t="shared" si="1"/>
        <v>LUBRICANTES Y GRASAS LUBRICANTESÓmnibus y microómnibus no eléctricos (Cat. C)</v>
      </c>
      <c r="O87" s="14"/>
    </row>
    <row r="88" spans="12:15">
      <c r="L88" s="14" t="s">
        <v>11</v>
      </c>
      <c r="M88" s="14" t="s">
        <v>160</v>
      </c>
      <c r="N88" s="14" t="str">
        <f t="shared" si="1"/>
        <v>LUBRICANTES Y GRASAS LUBRICANTESÓmnibus y microómnibus eléctricos (Cat. C-E)</v>
      </c>
      <c r="O88" s="14"/>
    </row>
    <row r="89" spans="12:15">
      <c r="L89" s="14" t="s">
        <v>11</v>
      </c>
      <c r="M89" s="14" t="s">
        <v>161</v>
      </c>
      <c r="N89" s="14" t="str">
        <f t="shared" si="1"/>
        <v>LUBRICANTES Y GRASAS LUBRICANTESMaquinaria industrial, de construcción, vial, agropecuaria no eléctrica (Cat. D)</v>
      </c>
      <c r="O89" s="14"/>
    </row>
    <row r="90" spans="12:15">
      <c r="L90" s="14" t="s">
        <v>11</v>
      </c>
      <c r="M90" s="14" t="s">
        <v>65</v>
      </c>
      <c r="N90" s="14" t="str">
        <f t="shared" si="1"/>
        <v>LUBRICANTES Y GRASAS LUBRICANTESLocomotoras, automotores para vías férreas (Cat. E)</v>
      </c>
      <c r="O90" s="14"/>
    </row>
    <row r="91" spans="12:15">
      <c r="L91" s="14" t="s">
        <v>11</v>
      </c>
      <c r="M91" s="14" t="s">
        <v>162</v>
      </c>
      <c r="N91" s="14" t="str">
        <f t="shared" si="1"/>
        <v xml:space="preserve">LUBRICANTES Y GRASAS LUBRICANTESAutomóviles de pasajeros y sus derivados no eléctricos, no híbridos (Cat. F) </v>
      </c>
      <c r="O91" s="14"/>
    </row>
    <row r="92" spans="12:15">
      <c r="L92" s="14" t="s">
        <v>11</v>
      </c>
      <c r="M92" s="14" t="s">
        <v>163</v>
      </c>
      <c r="N92" s="14" t="str">
        <f t="shared" si="1"/>
        <v xml:space="preserve">LUBRICANTES Y GRASAS LUBRICANTESAutomóviles de pasajeros y sus derivados eléctricos (Cat. F-E) </v>
      </c>
      <c r="O92" s="14"/>
    </row>
    <row r="93" spans="12:15">
      <c r="L93" s="14" t="s">
        <v>11</v>
      </c>
      <c r="M93" s="14" t="s">
        <v>164</v>
      </c>
      <c r="N93" s="14" t="str">
        <f t="shared" si="1"/>
        <v xml:space="preserve">LUBRICANTES Y GRASAS LUBRICANTESAutomóviles de pasajeros y sus derivados híbridos (Cat. F-H) </v>
      </c>
      <c r="O93" s="14"/>
    </row>
    <row r="94" spans="12:15">
      <c r="L94" s="14" t="s">
        <v>11</v>
      </c>
      <c r="M94" s="14" t="s">
        <v>165</v>
      </c>
      <c r="N94" s="14" t="str">
        <f t="shared" si="1"/>
        <v>LUBRICANTES Y GRASAS LUBRICANTESAutomóviles con cilindrada de hasta 1.000 cc no híbridos (Cat. F1)</v>
      </c>
      <c r="O94" s="14"/>
    </row>
    <row r="95" spans="12:15">
      <c r="L95" s="14" t="s">
        <v>11</v>
      </c>
      <c r="M95" s="14" t="s">
        <v>166</v>
      </c>
      <c r="N95" s="14" t="str">
        <f t="shared" si="1"/>
        <v>LUBRICANTES Y GRASAS LUBRICANTESAutomóviles con cilindrada de hasta 1.000 cc híbridos (Cat. F1-H)</v>
      </c>
      <c r="O95" s="14"/>
    </row>
    <row r="96" spans="12:15">
      <c r="L96" s="14" t="s">
        <v>11</v>
      </c>
      <c r="M96" s="14" t="s">
        <v>167</v>
      </c>
      <c r="N96" s="14" t="str">
        <f t="shared" si="1"/>
        <v>LUBRICANTES Y GRASAS LUBRICANTESAutomóviles con cilindrada de más de 1.000 cc y hasta 1.500 cc no híbridos (Cat. F2)</v>
      </c>
      <c r="O96" s="14"/>
    </row>
    <row r="97" spans="12:15">
      <c r="L97" s="14" t="s">
        <v>11</v>
      </c>
      <c r="M97" s="14" t="s">
        <v>168</v>
      </c>
      <c r="N97" s="14" t="str">
        <f t="shared" si="1"/>
        <v>LUBRICANTES Y GRASAS LUBRICANTESAutomóviles con cilindrada de más de 1.000 cc y hasta 1.500 cc híbridos (Cat. F2-H)</v>
      </c>
      <c r="O97" s="14"/>
    </row>
    <row r="98" spans="12:15">
      <c r="L98" s="14" t="s">
        <v>11</v>
      </c>
      <c r="M98" s="14" t="s">
        <v>169</v>
      </c>
      <c r="N98" s="14" t="str">
        <f t="shared" si="1"/>
        <v>LUBRICANTES Y GRASAS LUBRICANTESAutomóviles con cilindrada de más de 1.500 cc y hasta 2.000 cc no híbridos (Cat. F3)</v>
      </c>
      <c r="O98" s="14"/>
    </row>
    <row r="99" spans="12:15">
      <c r="L99" s="14" t="s">
        <v>11</v>
      </c>
      <c r="M99" s="14" t="s">
        <v>170</v>
      </c>
      <c r="N99" s="14" t="str">
        <f t="shared" si="1"/>
        <v>LUBRICANTES Y GRASAS LUBRICANTESAutomóviles con cilindrada de más de 1.500 cc y hasta 2.000 cc híbridos (Cat. F3-H)</v>
      </c>
      <c r="O99" s="14"/>
    </row>
    <row r="100" spans="12:15">
      <c r="L100" s="14" t="s">
        <v>11</v>
      </c>
      <c r="M100" s="14" t="s">
        <v>171</v>
      </c>
      <c r="N100" s="14" t="str">
        <f t="shared" si="1"/>
        <v>LUBRICANTES Y GRASAS LUBRICANTESAutomóviles con cilindrada de más de 2.000 cc y hasta 2.500 cc no híbridos (Cat. F4)</v>
      </c>
      <c r="O100" s="14"/>
    </row>
    <row r="101" spans="12:15">
      <c r="L101" s="14" t="s">
        <v>11</v>
      </c>
      <c r="M101" s="14" t="s">
        <v>172</v>
      </c>
      <c r="N101" s="14" t="str">
        <f t="shared" si="1"/>
        <v>LUBRICANTES Y GRASAS LUBRICANTESAutomóviles con cilindrada de más de 2.000 cc y hasta 2.500 cc híbridos (Cat. F4-H)</v>
      </c>
      <c r="O101" s="14"/>
    </row>
    <row r="102" spans="12:15">
      <c r="L102" s="14" t="s">
        <v>11</v>
      </c>
      <c r="M102" s="14" t="s">
        <v>173</v>
      </c>
      <c r="N102" s="14" t="str">
        <f t="shared" si="1"/>
        <v>LUBRICANTES Y GRASAS LUBRICANTESAutomóviles con cilindrada de más de 2.500 cc y hasta 3.000 cc no híbridos (Cat. F5)</v>
      </c>
      <c r="O102" s="14"/>
    </row>
    <row r="103" spans="12:15">
      <c r="L103" s="14" t="s">
        <v>11</v>
      </c>
      <c r="M103" s="14" t="s">
        <v>174</v>
      </c>
      <c r="N103" s="14" t="str">
        <f t="shared" si="1"/>
        <v>LUBRICANTES Y GRASAS LUBRICANTESAutomóviles con cilindrada de más de 2.500 cc y hasta 3.000 cc híbridos (Cat. F5-H)</v>
      </c>
      <c r="O103" s="14"/>
    </row>
    <row r="104" spans="12:15">
      <c r="L104" s="14" t="s">
        <v>11</v>
      </c>
      <c r="M104" s="14" t="s">
        <v>175</v>
      </c>
      <c r="N104" s="14" t="str">
        <f t="shared" si="1"/>
        <v>LUBRICANTES Y GRASAS LUBRICANTESAutomóviles con cilindrada de más de 3.000 cc no híbridos (Cat. F6)</v>
      </c>
      <c r="O104" s="14"/>
    </row>
    <row r="105" spans="12:15">
      <c r="L105" s="14" t="s">
        <v>11</v>
      </c>
      <c r="M105" s="14" t="s">
        <v>176</v>
      </c>
      <c r="N105" s="14" t="str">
        <f t="shared" si="1"/>
        <v>LUBRICANTES Y GRASAS LUBRICANTESAutomóviles con cilindrada de más de 3.000 cc híbridos (Cat. F6-H)</v>
      </c>
      <c r="O105" s="14"/>
    </row>
    <row r="106" spans="12:15">
      <c r="L106" s="14" t="s">
        <v>11</v>
      </c>
      <c r="M106" s="14" t="s">
        <v>177</v>
      </c>
      <c r="N106" s="14" t="str">
        <f t="shared" si="1"/>
        <v>LUBRICANTES Y GRASAS LUBRICANTESMotocicletas y similares eléctricos (Cat. G-E)</v>
      </c>
      <c r="O106" s="14"/>
    </row>
    <row r="107" spans="12:15">
      <c r="L107" s="14" t="s">
        <v>11</v>
      </c>
      <c r="M107" s="14" t="s">
        <v>178</v>
      </c>
      <c r="N107" s="14" t="str">
        <f t="shared" si="1"/>
        <v>LUBRICANTES Y GRASAS LUBRICANTESMotocicletas y similares con cilindarada de hasta 125 cc no híbridos (Cat. G1)</v>
      </c>
      <c r="O107" s="14"/>
    </row>
    <row r="108" spans="12:15">
      <c r="L108" s="14" t="s">
        <v>11</v>
      </c>
      <c r="M108" s="14" t="s">
        <v>179</v>
      </c>
      <c r="N108" s="14" t="str">
        <f t="shared" si="1"/>
        <v>LUBRICANTES Y GRASAS LUBRICANTESMotocicletas y similares con cilindarada de más de 125 cc no híbridos (Cat. G2)</v>
      </c>
      <c r="O108" s="14"/>
    </row>
    <row r="109" spans="12:15">
      <c r="L109" s="14" t="s">
        <v>11</v>
      </c>
      <c r="M109" s="14" t="s">
        <v>180</v>
      </c>
      <c r="N109" s="14" t="str">
        <f t="shared" si="1"/>
        <v>LUBRICANTES Y GRASAS LUBRICANTESSillas para discapacitados eléctricas (Cat. H-E)</v>
      </c>
      <c r="O109" s="14"/>
    </row>
    <row r="110" spans="12:15">
      <c r="L110" s="14" t="s">
        <v>11</v>
      </c>
      <c r="M110" s="14" t="s">
        <v>181</v>
      </c>
      <c r="N110" s="14" t="str">
        <f t="shared" si="1"/>
        <v>LUBRICANTES Y GRASAS LUBRICANTESRestantes automotores no eléctricos, no híbridos (Cat. I)</v>
      </c>
      <c r="O110" s="14"/>
    </row>
    <row r="111" spans="12:15">
      <c r="L111" s="14" t="s">
        <v>11</v>
      </c>
      <c r="M111" s="14" t="s">
        <v>182</v>
      </c>
      <c r="N111" s="14" t="str">
        <f t="shared" si="1"/>
        <v>LUBRICANTES Y GRASAS LUBRICANTESRestantes automotores eléctricos (Cat. I-E)</v>
      </c>
      <c r="O111" s="14"/>
    </row>
    <row r="112" spans="12:15">
      <c r="L112" s="14" t="s">
        <v>1</v>
      </c>
      <c r="M112" s="14" t="s">
        <v>5</v>
      </c>
      <c r="N112" s="14" t="str">
        <f t="shared" si="1"/>
        <v>TABACOSAgua Mineral y sodas</v>
      </c>
      <c r="O112" s="14"/>
    </row>
    <row r="113" spans="12:15">
      <c r="L113" s="14" t="s">
        <v>1</v>
      </c>
      <c r="M113" s="14" t="s">
        <v>14</v>
      </c>
      <c r="N113" s="14" t="str">
        <f t="shared" si="1"/>
        <v>TABACOSAmargos y aperitivos sin alcohol</v>
      </c>
      <c r="O113" s="14"/>
    </row>
    <row r="114" spans="12:15">
      <c r="L114" s="14" t="s">
        <v>1</v>
      </c>
      <c r="M114" s="14" t="s">
        <v>4</v>
      </c>
      <c r="N114" s="14" t="str">
        <f t="shared" si="1"/>
        <v>TABACOSBebidas Base Jugos</v>
      </c>
      <c r="O114" s="14"/>
    </row>
    <row r="115" spans="12:15">
      <c r="L115" s="14" t="s">
        <v>1</v>
      </c>
      <c r="M115" s="14" t="s">
        <v>7</v>
      </c>
      <c r="N115" s="14" t="str">
        <f t="shared" si="1"/>
        <v>TABACOSBebidas Cola y otros refrescos</v>
      </c>
      <c r="O115" s="14"/>
    </row>
    <row r="116" spans="12:15">
      <c r="L116" s="14" t="s">
        <v>1</v>
      </c>
      <c r="M116" s="14" t="s">
        <v>16</v>
      </c>
      <c r="N116" s="14" t="str">
        <f t="shared" si="1"/>
        <v>TABACOSCerveza</v>
      </c>
      <c r="O116" s="14"/>
    </row>
    <row r="117" spans="12:15">
      <c r="L117" s="14" t="s">
        <v>1</v>
      </c>
      <c r="M117" s="14" t="s">
        <v>17</v>
      </c>
      <c r="N117" s="14" t="str">
        <f t="shared" si="1"/>
        <v>TABACOSChampagne</v>
      </c>
      <c r="O117" s="14"/>
    </row>
    <row r="118" spans="12:15">
      <c r="L118" s="14" t="s">
        <v>1</v>
      </c>
      <c r="M118" s="14" t="s">
        <v>20</v>
      </c>
      <c r="N118" s="14" t="str">
        <f t="shared" si="1"/>
        <v>TABACOSDemás Bienes Num. 1</v>
      </c>
      <c r="O118" s="14"/>
    </row>
    <row r="119" spans="12:15">
      <c r="L119" s="14" t="s">
        <v>1</v>
      </c>
      <c r="M119" s="14" t="s">
        <v>21</v>
      </c>
      <c r="N119" s="14" t="str">
        <f t="shared" si="1"/>
        <v>TABACOSDemás Bienes Num. 4</v>
      </c>
      <c r="O119" s="14"/>
    </row>
    <row r="120" spans="12:15">
      <c r="L120" s="14" t="s">
        <v>1</v>
      </c>
      <c r="M120" s="14" t="s">
        <v>19</v>
      </c>
      <c r="N120" s="14" t="str">
        <f t="shared" si="1"/>
        <v>TABACOSGrappas Cañas y Amargas</v>
      </c>
      <c r="O120" s="14"/>
    </row>
    <row r="121" spans="12:15">
      <c r="L121" s="14" t="s">
        <v>1</v>
      </c>
      <c r="M121" s="14" t="s">
        <v>6</v>
      </c>
      <c r="N121" s="14" t="str">
        <f t="shared" si="1"/>
        <v>TABACOSMaltas</v>
      </c>
      <c r="O121" s="14"/>
    </row>
    <row r="122" spans="12:15">
      <c r="L122" s="14" t="s">
        <v>1</v>
      </c>
      <c r="M122" s="14" t="s">
        <v>18</v>
      </c>
      <c r="N122" s="14" t="str">
        <f t="shared" si="1"/>
        <v>TABACOSVermouth</v>
      </c>
      <c r="O122" s="14"/>
    </row>
    <row r="123" spans="12:15">
      <c r="L123" s="14" t="s">
        <v>1</v>
      </c>
      <c r="M123" s="14" t="s">
        <v>15</v>
      </c>
      <c r="N123" s="14" t="str">
        <f t="shared" si="1"/>
        <v>TABACOSWhisky</v>
      </c>
      <c r="O123" s="14"/>
    </row>
    <row r="124" spans="12:15">
      <c r="L124" s="14" t="s">
        <v>1</v>
      </c>
      <c r="M124" s="14" t="s">
        <v>108</v>
      </c>
      <c r="N124" s="14" t="str">
        <f t="shared" si="1"/>
        <v>TABACOSLubricantes</v>
      </c>
      <c r="O124" s="14"/>
    </row>
    <row r="125" spans="12:15">
      <c r="L125" s="14" t="s">
        <v>1</v>
      </c>
      <c r="M125" s="14" t="s">
        <v>109</v>
      </c>
      <c r="N125" s="14" t="str">
        <f t="shared" si="1"/>
        <v>TABACOSGrasas lubricantes</v>
      </c>
      <c r="O125" s="14"/>
    </row>
    <row r="126" spans="12:15">
      <c r="L126" s="14" t="s">
        <v>1</v>
      </c>
      <c r="M126" s="14" t="s">
        <v>76</v>
      </c>
      <c r="N126" s="14" t="str">
        <f t="shared" si="1"/>
        <v>TABACOSCigarrillos</v>
      </c>
      <c r="O126" s="14" t="s">
        <v>76</v>
      </c>
    </row>
    <row r="127" spans="12:15">
      <c r="L127" s="14" t="s">
        <v>1</v>
      </c>
      <c r="M127" s="14" t="s">
        <v>75</v>
      </c>
      <c r="N127" s="14" t="str">
        <f t="shared" si="1"/>
        <v>TABACOSTabacos</v>
      </c>
      <c r="O127" s="14" t="s">
        <v>75</v>
      </c>
    </row>
    <row r="128" spans="12:15">
      <c r="L128" s="14" t="s">
        <v>1</v>
      </c>
      <c r="M128" s="14" t="s">
        <v>145</v>
      </c>
      <c r="N128" s="14" t="str">
        <f t="shared" si="1"/>
        <v>TABACOSCamiones y tracto camiones no eléctricos (Cat. A1)</v>
      </c>
      <c r="O128" s="14"/>
    </row>
    <row r="129" spans="12:15">
      <c r="L129" s="14" t="s">
        <v>1</v>
      </c>
      <c r="M129" s="14" t="s">
        <v>146</v>
      </c>
      <c r="N129" s="14" t="str">
        <f t="shared" si="1"/>
        <v>TABACOSCamiones y tracto camiones eléctricos (Cat. A1-E)</v>
      </c>
      <c r="O129" s="14"/>
    </row>
    <row r="130" spans="12:15">
      <c r="L130" s="14" t="s">
        <v>1</v>
      </c>
      <c r="M130" s="14" t="s">
        <v>147</v>
      </c>
      <c r="N130" s="14" t="str">
        <f t="shared" si="1"/>
        <v>TABACOSVehiculos de transporte de carga y pasajeros no eléctricos no comprendidos en A1 y A6 (Cat. A2)</v>
      </c>
      <c r="O130" s="14"/>
    </row>
    <row r="131" spans="12:15">
      <c r="L131" s="14" t="s">
        <v>1</v>
      </c>
      <c r="M131" s="14" t="s">
        <v>148</v>
      </c>
      <c r="N131" s="14" t="str">
        <f t="shared" si="1"/>
        <v>TABACOSVehiculos de transporte de carga y pasajeros eléctricos no comprendidos en A1 y A6 (Cat. A2-E)</v>
      </c>
      <c r="O131" s="14"/>
    </row>
    <row r="132" spans="12:15">
      <c r="L132" s="14" t="s">
        <v>1</v>
      </c>
      <c r="M132" s="14" t="s">
        <v>149</v>
      </c>
      <c r="N132" s="14" t="str">
        <f t="shared" si="1"/>
        <v>TABACOSVehiculos de transporte de carga y pasajeros con motor hasta 1.600 cc no eléctricos (Cat. A3)</v>
      </c>
      <c r="O132" s="14"/>
    </row>
    <row r="133" spans="12:15">
      <c r="L133" s="14" t="s">
        <v>1</v>
      </c>
      <c r="M133" s="14" t="s">
        <v>150</v>
      </c>
      <c r="N133" s="14" t="str">
        <f t="shared" si="1"/>
        <v>TABACOSVehiculos de transporte de carga y pasajeros con motor hasta 1.600 cc eléctricos (Cat. A3-E)</v>
      </c>
      <c r="O133" s="14"/>
    </row>
    <row r="134" spans="12:15">
      <c r="L134" s="14" t="s">
        <v>1</v>
      </c>
      <c r="M134" s="14" t="s">
        <v>151</v>
      </c>
      <c r="N134" s="14" t="str">
        <f t="shared" si="1"/>
        <v>TABACOSVehiculos de transporte de carga y pasajeros con motor de más de 1.600 cc y hasta 3.500 cc no eléctricos (Cat. A4)</v>
      </c>
      <c r="O134" s="14"/>
    </row>
    <row r="135" spans="12:15">
      <c r="L135" s="14" t="s">
        <v>1</v>
      </c>
      <c r="M135" s="14" t="s">
        <v>152</v>
      </c>
      <c r="N135" s="14" t="str">
        <f t="shared" si="1"/>
        <v>TABACOSVehiculos de transporte de carga y pasajeros con motor de más de 3.500 cc no eléctricos (Cat. A5)</v>
      </c>
      <c r="O135" s="14"/>
    </row>
    <row r="136" spans="12:15">
      <c r="L136" s="14" t="s">
        <v>1</v>
      </c>
      <c r="M136" s="14" t="s">
        <v>153</v>
      </c>
      <c r="N136" s="14" t="str">
        <f t="shared" si="1"/>
        <v>TABACOSTriciclos motorizados con tara mayor a 250 kg no eléctricos (Cat. A6)</v>
      </c>
      <c r="O136" s="14"/>
    </row>
    <row r="137" spans="12:15">
      <c r="L137" s="14" t="s">
        <v>1</v>
      </c>
      <c r="M137" s="14" t="s">
        <v>154</v>
      </c>
      <c r="N137" s="14" t="str">
        <f t="shared" si="1"/>
        <v>TABACOSTriciclos motorizados con tara mayor a 250 kg eléctricos (Cat. A6-E)</v>
      </c>
      <c r="O137" s="14"/>
    </row>
    <row r="138" spans="12:15">
      <c r="L138" s="14" t="s">
        <v>1</v>
      </c>
      <c r="M138" s="14" t="s">
        <v>155</v>
      </c>
      <c r="N138" s="14" t="str">
        <f t="shared" si="1"/>
        <v>TABACOSFurgones de tara superior a 1.850 kg no eléctricos (Cat. B1)</v>
      </c>
      <c r="O138" s="14"/>
    </row>
    <row r="139" spans="12:15">
      <c r="L139" s="14" t="s">
        <v>1</v>
      </c>
      <c r="M139" s="14" t="s">
        <v>156</v>
      </c>
      <c r="N139" s="14" t="str">
        <f t="shared" si="1"/>
        <v>TABACOSFurgones de tara superior a 1.850 kg eléctricos (Cat. B1-E)</v>
      </c>
      <c r="O139" s="14"/>
    </row>
    <row r="140" spans="12:15">
      <c r="L140" s="14" t="s">
        <v>1</v>
      </c>
      <c r="M140" s="14" t="s">
        <v>157</v>
      </c>
      <c r="N140" s="14" t="str">
        <f t="shared" si="1"/>
        <v>TABACOSFurgones de tara hasta 1.850 kg no eléctricos (Cat. B2)</v>
      </c>
      <c r="O140" s="14"/>
    </row>
    <row r="141" spans="12:15">
      <c r="L141" s="14" t="s">
        <v>1</v>
      </c>
      <c r="M141" s="14" t="s">
        <v>158</v>
      </c>
      <c r="N141" s="14" t="str">
        <f t="shared" ref="N141:N201" si="2">+CONCATENATE(L141,M141)</f>
        <v>TABACOSFurgones de tara hasta 1.850 kg eléctricos (Cat. B2-E)</v>
      </c>
      <c r="O141" s="14"/>
    </row>
    <row r="142" spans="12:15">
      <c r="L142" s="14" t="s">
        <v>1</v>
      </c>
      <c r="M142" s="14" t="s">
        <v>159</v>
      </c>
      <c r="N142" s="14" t="str">
        <f t="shared" si="2"/>
        <v>TABACOSÓmnibus y microómnibus no eléctricos (Cat. C)</v>
      </c>
      <c r="O142" s="14"/>
    </row>
    <row r="143" spans="12:15">
      <c r="L143" s="14" t="s">
        <v>1</v>
      </c>
      <c r="M143" s="14" t="s">
        <v>160</v>
      </c>
      <c r="N143" s="14" t="str">
        <f t="shared" si="2"/>
        <v>TABACOSÓmnibus y microómnibus eléctricos (Cat. C-E)</v>
      </c>
      <c r="O143" s="14"/>
    </row>
    <row r="144" spans="12:15">
      <c r="L144" s="14" t="s">
        <v>1</v>
      </c>
      <c r="M144" s="14" t="s">
        <v>161</v>
      </c>
      <c r="N144" s="14" t="str">
        <f t="shared" si="2"/>
        <v>TABACOSMaquinaria industrial, de construcción, vial, agropecuaria no eléctrica (Cat. D)</v>
      </c>
      <c r="O144" s="14"/>
    </row>
    <row r="145" spans="12:15">
      <c r="L145" s="14" t="s">
        <v>1</v>
      </c>
      <c r="M145" s="14" t="s">
        <v>65</v>
      </c>
      <c r="N145" s="14" t="str">
        <f t="shared" si="2"/>
        <v>TABACOSLocomotoras, automotores para vías férreas (Cat. E)</v>
      </c>
      <c r="O145" s="14"/>
    </row>
    <row r="146" spans="12:15">
      <c r="L146" s="14" t="s">
        <v>1</v>
      </c>
      <c r="M146" s="14" t="s">
        <v>162</v>
      </c>
      <c r="N146" s="14" t="str">
        <f t="shared" si="2"/>
        <v xml:space="preserve">TABACOSAutomóviles de pasajeros y sus derivados no eléctricos, no híbridos (Cat. F) </v>
      </c>
      <c r="O146" s="14"/>
    </row>
    <row r="147" spans="12:15">
      <c r="L147" s="14" t="s">
        <v>1</v>
      </c>
      <c r="M147" s="14" t="s">
        <v>163</v>
      </c>
      <c r="N147" s="14" t="str">
        <f t="shared" si="2"/>
        <v xml:space="preserve">TABACOSAutomóviles de pasajeros y sus derivados eléctricos (Cat. F-E) </v>
      </c>
      <c r="O147" s="14"/>
    </row>
    <row r="148" spans="12:15">
      <c r="L148" s="14" t="s">
        <v>1</v>
      </c>
      <c r="M148" s="14" t="s">
        <v>164</v>
      </c>
      <c r="N148" s="14" t="str">
        <f t="shared" si="2"/>
        <v xml:space="preserve">TABACOSAutomóviles de pasajeros y sus derivados híbridos (Cat. F-H) </v>
      </c>
      <c r="O148" s="14"/>
    </row>
    <row r="149" spans="12:15">
      <c r="L149" s="14" t="s">
        <v>1</v>
      </c>
      <c r="M149" s="14" t="s">
        <v>165</v>
      </c>
      <c r="N149" s="14" t="str">
        <f t="shared" si="2"/>
        <v>TABACOSAutomóviles con cilindrada de hasta 1.000 cc no híbridos (Cat. F1)</v>
      </c>
      <c r="O149" s="14"/>
    </row>
    <row r="150" spans="12:15">
      <c r="L150" s="14" t="s">
        <v>1</v>
      </c>
      <c r="M150" s="14" t="s">
        <v>166</v>
      </c>
      <c r="N150" s="14" t="str">
        <f t="shared" si="2"/>
        <v>TABACOSAutomóviles con cilindrada de hasta 1.000 cc híbridos (Cat. F1-H)</v>
      </c>
      <c r="O150" s="14"/>
    </row>
    <row r="151" spans="12:15">
      <c r="L151" s="14" t="s">
        <v>1</v>
      </c>
      <c r="M151" s="14" t="s">
        <v>167</v>
      </c>
      <c r="N151" s="14" t="str">
        <f t="shared" si="2"/>
        <v>TABACOSAutomóviles con cilindrada de más de 1.000 cc y hasta 1.500 cc no híbridos (Cat. F2)</v>
      </c>
      <c r="O151" s="14"/>
    </row>
    <row r="152" spans="12:15">
      <c r="L152" s="14" t="s">
        <v>1</v>
      </c>
      <c r="M152" s="14" t="s">
        <v>168</v>
      </c>
      <c r="N152" s="14" t="str">
        <f t="shared" si="2"/>
        <v>TABACOSAutomóviles con cilindrada de más de 1.000 cc y hasta 1.500 cc híbridos (Cat. F2-H)</v>
      </c>
      <c r="O152" s="14"/>
    </row>
    <row r="153" spans="12:15">
      <c r="L153" s="14" t="s">
        <v>1</v>
      </c>
      <c r="M153" s="14" t="s">
        <v>169</v>
      </c>
      <c r="N153" s="14" t="str">
        <f t="shared" si="2"/>
        <v>TABACOSAutomóviles con cilindrada de más de 1.500 cc y hasta 2.000 cc no híbridos (Cat. F3)</v>
      </c>
      <c r="O153" s="14"/>
    </row>
    <row r="154" spans="12:15">
      <c r="L154" s="14" t="s">
        <v>1</v>
      </c>
      <c r="M154" s="14" t="s">
        <v>170</v>
      </c>
      <c r="N154" s="14" t="str">
        <f t="shared" si="2"/>
        <v>TABACOSAutomóviles con cilindrada de más de 1.500 cc y hasta 2.000 cc híbridos (Cat. F3-H)</v>
      </c>
      <c r="O154" s="14"/>
    </row>
    <row r="155" spans="12:15">
      <c r="L155" s="14" t="s">
        <v>1</v>
      </c>
      <c r="M155" s="14" t="s">
        <v>171</v>
      </c>
      <c r="N155" s="14" t="str">
        <f t="shared" si="2"/>
        <v>TABACOSAutomóviles con cilindrada de más de 2.000 cc y hasta 2.500 cc no híbridos (Cat. F4)</v>
      </c>
      <c r="O155" s="14"/>
    </row>
    <row r="156" spans="12:15">
      <c r="L156" s="14" t="s">
        <v>1</v>
      </c>
      <c r="M156" s="14" t="s">
        <v>172</v>
      </c>
      <c r="N156" s="14" t="str">
        <f t="shared" si="2"/>
        <v>TABACOSAutomóviles con cilindrada de más de 2.000 cc y hasta 2.500 cc híbridos (Cat. F4-H)</v>
      </c>
      <c r="O156" s="14"/>
    </row>
    <row r="157" spans="12:15">
      <c r="L157" s="14" t="s">
        <v>1</v>
      </c>
      <c r="M157" s="14" t="s">
        <v>173</v>
      </c>
      <c r="N157" s="14" t="str">
        <f t="shared" si="2"/>
        <v>TABACOSAutomóviles con cilindrada de más de 2.500 cc y hasta 3.000 cc no híbridos (Cat. F5)</v>
      </c>
      <c r="O157" s="14"/>
    </row>
    <row r="158" spans="12:15">
      <c r="L158" s="14" t="s">
        <v>1</v>
      </c>
      <c r="M158" s="14" t="s">
        <v>174</v>
      </c>
      <c r="N158" s="14" t="str">
        <f t="shared" si="2"/>
        <v>TABACOSAutomóviles con cilindrada de más de 2.500 cc y hasta 3.000 cc híbridos (Cat. F5-H)</v>
      </c>
      <c r="O158" s="14"/>
    </row>
    <row r="159" spans="12:15">
      <c r="L159" s="14" t="s">
        <v>1</v>
      </c>
      <c r="M159" s="14" t="s">
        <v>175</v>
      </c>
      <c r="N159" s="14" t="str">
        <f t="shared" si="2"/>
        <v>TABACOSAutomóviles con cilindrada de más de 3.000 cc no híbridos (Cat. F6)</v>
      </c>
      <c r="O159" s="14"/>
    </row>
    <row r="160" spans="12:15">
      <c r="L160" s="14" t="s">
        <v>1</v>
      </c>
      <c r="M160" s="14" t="s">
        <v>176</v>
      </c>
      <c r="N160" s="14" t="str">
        <f t="shared" si="2"/>
        <v>TABACOSAutomóviles con cilindrada de más de 3.000 cc híbridos (Cat. F6-H)</v>
      </c>
      <c r="O160" s="14"/>
    </row>
    <row r="161" spans="12:15">
      <c r="L161" s="14" t="s">
        <v>1</v>
      </c>
      <c r="M161" s="14" t="s">
        <v>177</v>
      </c>
      <c r="N161" s="14" t="str">
        <f t="shared" si="2"/>
        <v>TABACOSMotocicletas y similares eléctricos (Cat. G-E)</v>
      </c>
      <c r="O161" s="14"/>
    </row>
    <row r="162" spans="12:15">
      <c r="L162" s="14" t="s">
        <v>1</v>
      </c>
      <c r="M162" s="14" t="s">
        <v>178</v>
      </c>
      <c r="N162" s="14" t="str">
        <f t="shared" si="2"/>
        <v>TABACOSMotocicletas y similares con cilindarada de hasta 125 cc no híbridos (Cat. G1)</v>
      </c>
      <c r="O162" s="14"/>
    </row>
    <row r="163" spans="12:15">
      <c r="L163" s="14" t="s">
        <v>1</v>
      </c>
      <c r="M163" s="14" t="s">
        <v>179</v>
      </c>
      <c r="N163" s="14" t="str">
        <f t="shared" si="2"/>
        <v>TABACOSMotocicletas y similares con cilindarada de más de 125 cc no híbridos (Cat. G2)</v>
      </c>
      <c r="O163" s="14"/>
    </row>
    <row r="164" spans="12:15">
      <c r="L164" s="14" t="s">
        <v>1</v>
      </c>
      <c r="M164" s="14" t="s">
        <v>180</v>
      </c>
      <c r="N164" s="14" t="str">
        <f t="shared" si="2"/>
        <v>TABACOSSillas para discapacitados eléctricas (Cat. H-E)</v>
      </c>
      <c r="O164" s="14"/>
    </row>
    <row r="165" spans="12:15">
      <c r="L165" s="14" t="s">
        <v>1</v>
      </c>
      <c r="M165" s="14" t="s">
        <v>181</v>
      </c>
      <c r="N165" s="14" t="str">
        <f t="shared" si="2"/>
        <v>TABACOSRestantes automotores no eléctricos, no híbridos (Cat. I)</v>
      </c>
      <c r="O165" s="14"/>
    </row>
    <row r="166" spans="12:15">
      <c r="L166" s="14" t="s">
        <v>1</v>
      </c>
      <c r="M166" s="14" t="s">
        <v>182</v>
      </c>
      <c r="N166" s="14" t="str">
        <f t="shared" si="2"/>
        <v>TABACOSRestantes automotores eléctricos (Cat. I-E)</v>
      </c>
      <c r="O166" s="14"/>
    </row>
    <row r="167" spans="12:15">
      <c r="L167" s="14" t="s">
        <v>30</v>
      </c>
      <c r="M167" s="14" t="s">
        <v>5</v>
      </c>
      <c r="N167" s="14" t="str">
        <f t="shared" si="2"/>
        <v>VEHÍCULOSAgua Mineral y sodas</v>
      </c>
      <c r="O167" s="14"/>
    </row>
    <row r="168" spans="12:15">
      <c r="L168" s="14" t="s">
        <v>30</v>
      </c>
      <c r="M168" s="14" t="s">
        <v>14</v>
      </c>
      <c r="N168" s="14" t="str">
        <f t="shared" si="2"/>
        <v>VEHÍCULOSAmargos y aperitivos sin alcohol</v>
      </c>
      <c r="O168" s="14"/>
    </row>
    <row r="169" spans="12:15">
      <c r="L169" s="14" t="s">
        <v>30</v>
      </c>
      <c r="M169" s="14" t="s">
        <v>4</v>
      </c>
      <c r="N169" s="14" t="str">
        <f t="shared" si="2"/>
        <v>VEHÍCULOSBebidas Base Jugos</v>
      </c>
      <c r="O169" s="14"/>
    </row>
    <row r="170" spans="12:15">
      <c r="L170" s="14" t="s">
        <v>30</v>
      </c>
      <c r="M170" s="14" t="s">
        <v>7</v>
      </c>
      <c r="N170" s="14" t="str">
        <f t="shared" si="2"/>
        <v>VEHÍCULOSBebidas Cola y otros refrescos</v>
      </c>
      <c r="O170" s="14"/>
    </row>
    <row r="171" spans="12:15">
      <c r="L171" s="14" t="s">
        <v>30</v>
      </c>
      <c r="M171" s="14" t="s">
        <v>16</v>
      </c>
      <c r="N171" s="14" t="str">
        <f t="shared" si="2"/>
        <v>VEHÍCULOSCerveza</v>
      </c>
      <c r="O171" s="14"/>
    </row>
    <row r="172" spans="12:15">
      <c r="L172" s="14" t="s">
        <v>30</v>
      </c>
      <c r="M172" s="14" t="s">
        <v>17</v>
      </c>
      <c r="N172" s="14" t="str">
        <f t="shared" si="2"/>
        <v>VEHÍCULOSChampagne</v>
      </c>
      <c r="O172" s="14"/>
    </row>
    <row r="173" spans="12:15">
      <c r="L173" s="14" t="s">
        <v>30</v>
      </c>
      <c r="M173" s="14" t="s">
        <v>20</v>
      </c>
      <c r="N173" s="14" t="str">
        <f t="shared" si="2"/>
        <v>VEHÍCULOSDemás Bienes Num. 1</v>
      </c>
      <c r="O173" s="14"/>
    </row>
    <row r="174" spans="12:15">
      <c r="L174" s="14" t="s">
        <v>30</v>
      </c>
      <c r="M174" s="14" t="s">
        <v>21</v>
      </c>
      <c r="N174" s="14" t="str">
        <f t="shared" si="2"/>
        <v>VEHÍCULOSDemás Bienes Num. 4</v>
      </c>
      <c r="O174" s="14"/>
    </row>
    <row r="175" spans="12:15">
      <c r="L175" s="14" t="s">
        <v>30</v>
      </c>
      <c r="M175" s="14" t="s">
        <v>19</v>
      </c>
      <c r="N175" s="14" t="str">
        <f t="shared" si="2"/>
        <v>VEHÍCULOSGrappas Cañas y Amargas</v>
      </c>
      <c r="O175" s="14"/>
    </row>
    <row r="176" spans="12:15">
      <c r="L176" s="14" t="s">
        <v>30</v>
      </c>
      <c r="M176" s="14" t="s">
        <v>6</v>
      </c>
      <c r="N176" s="14" t="str">
        <f t="shared" si="2"/>
        <v>VEHÍCULOSMaltas</v>
      </c>
      <c r="O176" s="14"/>
    </row>
    <row r="177" spans="12:15">
      <c r="L177" s="14" t="s">
        <v>30</v>
      </c>
      <c r="M177" s="14" t="s">
        <v>18</v>
      </c>
      <c r="N177" s="14" t="str">
        <f t="shared" si="2"/>
        <v>VEHÍCULOSVermouth</v>
      </c>
      <c r="O177" s="14"/>
    </row>
    <row r="178" spans="12:15">
      <c r="L178" s="14" t="s">
        <v>30</v>
      </c>
      <c r="M178" s="14" t="s">
        <v>15</v>
      </c>
      <c r="N178" s="14" t="str">
        <f t="shared" si="2"/>
        <v>VEHÍCULOSWhisky</v>
      </c>
      <c r="O178" s="14"/>
    </row>
    <row r="179" spans="12:15">
      <c r="L179" s="14" t="s">
        <v>30</v>
      </c>
      <c r="M179" s="14" t="s">
        <v>108</v>
      </c>
      <c r="N179" s="14" t="str">
        <f t="shared" si="2"/>
        <v>VEHÍCULOSLubricantes</v>
      </c>
      <c r="O179" s="14"/>
    </row>
    <row r="180" spans="12:15">
      <c r="L180" s="14" t="s">
        <v>30</v>
      </c>
      <c r="M180" s="14" t="s">
        <v>109</v>
      </c>
      <c r="N180" s="14" t="str">
        <f t="shared" si="2"/>
        <v>VEHÍCULOSGrasas lubricantes</v>
      </c>
      <c r="O180" s="14"/>
    </row>
    <row r="181" spans="12:15">
      <c r="L181" s="14" t="s">
        <v>30</v>
      </c>
      <c r="M181" s="14" t="s">
        <v>76</v>
      </c>
      <c r="N181" s="14" t="str">
        <f t="shared" si="2"/>
        <v>VEHÍCULOSCigarrillos</v>
      </c>
      <c r="O181" s="14"/>
    </row>
    <row r="182" spans="12:15">
      <c r="L182" s="14" t="s">
        <v>30</v>
      </c>
      <c r="M182" s="14" t="s">
        <v>75</v>
      </c>
      <c r="N182" s="14" t="str">
        <f t="shared" si="2"/>
        <v>VEHÍCULOSTabacos</v>
      </c>
      <c r="O182" s="14"/>
    </row>
    <row r="183" spans="12:15">
      <c r="L183" s="14" t="s">
        <v>30</v>
      </c>
      <c r="M183" s="14" t="s">
        <v>145</v>
      </c>
      <c r="N183" s="14" t="str">
        <f t="shared" si="2"/>
        <v>VEHÍCULOSCamiones y tracto camiones no eléctricos (Cat. A1)</v>
      </c>
      <c r="O183" s="14" t="s">
        <v>145</v>
      </c>
    </row>
    <row r="184" spans="12:15">
      <c r="L184" s="14" t="s">
        <v>30</v>
      </c>
      <c r="M184" s="14" t="s">
        <v>146</v>
      </c>
      <c r="N184" s="14" t="str">
        <f t="shared" si="2"/>
        <v>VEHÍCULOSCamiones y tracto camiones eléctricos (Cat. A1-E)</v>
      </c>
      <c r="O184" s="14" t="s">
        <v>146</v>
      </c>
    </row>
    <row r="185" spans="12:15">
      <c r="L185" s="14" t="s">
        <v>30</v>
      </c>
      <c r="M185" s="14" t="s">
        <v>147</v>
      </c>
      <c r="N185" s="14" t="str">
        <f t="shared" si="2"/>
        <v>VEHÍCULOSVehiculos de transporte de carga y pasajeros no eléctricos no comprendidos en A1 y A6 (Cat. A2)</v>
      </c>
      <c r="O185" s="14" t="s">
        <v>147</v>
      </c>
    </row>
    <row r="186" spans="12:15">
      <c r="L186" s="14" t="s">
        <v>30</v>
      </c>
      <c r="M186" s="14" t="s">
        <v>148</v>
      </c>
      <c r="N186" s="14" t="str">
        <f t="shared" si="2"/>
        <v>VEHÍCULOSVehiculos de transporte de carga y pasajeros eléctricos no comprendidos en A1 y A6 (Cat. A2-E)</v>
      </c>
      <c r="O186" s="14" t="s">
        <v>148</v>
      </c>
    </row>
    <row r="187" spans="12:15">
      <c r="L187" s="14" t="s">
        <v>30</v>
      </c>
      <c r="M187" s="14" t="s">
        <v>149</v>
      </c>
      <c r="N187" s="14" t="str">
        <f t="shared" si="2"/>
        <v>VEHÍCULOSVehiculos de transporte de carga y pasajeros con motor hasta 1.600 cc no eléctricos (Cat. A3)</v>
      </c>
      <c r="O187" s="14" t="s">
        <v>149</v>
      </c>
    </row>
    <row r="188" spans="12:15">
      <c r="L188" s="14" t="s">
        <v>30</v>
      </c>
      <c r="M188" s="14" t="s">
        <v>150</v>
      </c>
      <c r="N188" s="14" t="str">
        <f t="shared" si="2"/>
        <v>VEHÍCULOSVehiculos de transporte de carga y pasajeros con motor hasta 1.600 cc eléctricos (Cat. A3-E)</v>
      </c>
      <c r="O188" s="14" t="s">
        <v>150</v>
      </c>
    </row>
    <row r="189" spans="12:15">
      <c r="L189" s="14" t="s">
        <v>30</v>
      </c>
      <c r="M189" s="14" t="s">
        <v>151</v>
      </c>
      <c r="N189" s="14" t="str">
        <f t="shared" si="2"/>
        <v>VEHÍCULOSVehiculos de transporte de carga y pasajeros con motor de más de 1.600 cc y hasta 3.500 cc no eléctricos (Cat. A4)</v>
      </c>
      <c r="O189" s="14" t="s">
        <v>151</v>
      </c>
    </row>
    <row r="190" spans="12:15">
      <c r="L190" s="14" t="s">
        <v>30</v>
      </c>
      <c r="M190" s="14" t="s">
        <v>152</v>
      </c>
      <c r="N190" s="14" t="str">
        <f t="shared" si="2"/>
        <v>VEHÍCULOSVehiculos de transporte de carga y pasajeros con motor de más de 3.500 cc no eléctricos (Cat. A5)</v>
      </c>
      <c r="O190" s="14" t="s">
        <v>152</v>
      </c>
    </row>
    <row r="191" spans="12:15">
      <c r="L191" s="14" t="s">
        <v>30</v>
      </c>
      <c r="M191" s="14" t="s">
        <v>153</v>
      </c>
      <c r="N191" s="14" t="str">
        <f t="shared" si="2"/>
        <v>VEHÍCULOSTriciclos motorizados con tara mayor a 250 kg no eléctricos (Cat. A6)</v>
      </c>
      <c r="O191" s="14" t="s">
        <v>153</v>
      </c>
    </row>
    <row r="192" spans="12:15">
      <c r="L192" s="14" t="s">
        <v>30</v>
      </c>
      <c r="M192" s="14" t="s">
        <v>154</v>
      </c>
      <c r="N192" s="14" t="str">
        <f t="shared" si="2"/>
        <v>VEHÍCULOSTriciclos motorizados con tara mayor a 250 kg eléctricos (Cat. A6-E)</v>
      </c>
      <c r="O192" s="14" t="s">
        <v>154</v>
      </c>
    </row>
    <row r="193" spans="12:15">
      <c r="L193" s="14" t="s">
        <v>30</v>
      </c>
      <c r="M193" s="14" t="s">
        <v>155</v>
      </c>
      <c r="N193" s="14" t="str">
        <f t="shared" si="2"/>
        <v>VEHÍCULOSFurgones de tara superior a 1.850 kg no eléctricos (Cat. B1)</v>
      </c>
      <c r="O193" s="14" t="s">
        <v>155</v>
      </c>
    </row>
    <row r="194" spans="12:15">
      <c r="L194" s="14" t="s">
        <v>30</v>
      </c>
      <c r="M194" s="14" t="s">
        <v>156</v>
      </c>
      <c r="N194" s="14" t="str">
        <f t="shared" si="2"/>
        <v>VEHÍCULOSFurgones de tara superior a 1.850 kg eléctricos (Cat. B1-E)</v>
      </c>
      <c r="O194" s="14" t="s">
        <v>156</v>
      </c>
    </row>
    <row r="195" spans="12:15">
      <c r="L195" s="14" t="s">
        <v>30</v>
      </c>
      <c r="M195" s="14" t="s">
        <v>157</v>
      </c>
      <c r="N195" s="14" t="str">
        <f t="shared" si="2"/>
        <v>VEHÍCULOSFurgones de tara hasta 1.850 kg no eléctricos (Cat. B2)</v>
      </c>
      <c r="O195" s="14" t="s">
        <v>157</v>
      </c>
    </row>
    <row r="196" spans="12:15">
      <c r="L196" s="14" t="s">
        <v>30</v>
      </c>
      <c r="M196" s="14" t="s">
        <v>158</v>
      </c>
      <c r="N196" s="14" t="str">
        <f t="shared" si="2"/>
        <v>VEHÍCULOSFurgones de tara hasta 1.850 kg eléctricos (Cat. B2-E)</v>
      </c>
      <c r="O196" s="14" t="s">
        <v>158</v>
      </c>
    </row>
    <row r="197" spans="12:15">
      <c r="L197" s="14" t="s">
        <v>30</v>
      </c>
      <c r="M197" s="14" t="s">
        <v>159</v>
      </c>
      <c r="N197" s="14" t="str">
        <f t="shared" si="2"/>
        <v>VEHÍCULOSÓmnibus y microómnibus no eléctricos (Cat. C)</v>
      </c>
      <c r="O197" s="14" t="s">
        <v>159</v>
      </c>
    </row>
    <row r="198" spans="12:15">
      <c r="L198" s="14" t="s">
        <v>30</v>
      </c>
      <c r="M198" s="14" t="s">
        <v>160</v>
      </c>
      <c r="N198" s="14" t="str">
        <f t="shared" si="2"/>
        <v>VEHÍCULOSÓmnibus y microómnibus eléctricos (Cat. C-E)</v>
      </c>
      <c r="O198" s="14" t="s">
        <v>160</v>
      </c>
    </row>
    <row r="199" spans="12:15">
      <c r="L199" s="14" t="s">
        <v>30</v>
      </c>
      <c r="M199" s="14" t="s">
        <v>161</v>
      </c>
      <c r="N199" s="14" t="str">
        <f t="shared" si="2"/>
        <v>VEHÍCULOSMaquinaria industrial, de construcción, vial, agropecuaria no eléctrica (Cat. D)</v>
      </c>
      <c r="O199" s="14" t="s">
        <v>161</v>
      </c>
    </row>
    <row r="200" spans="12:15">
      <c r="L200" s="14" t="s">
        <v>30</v>
      </c>
      <c r="M200" s="14" t="s">
        <v>65</v>
      </c>
      <c r="N200" s="14" t="str">
        <f t="shared" si="2"/>
        <v>VEHÍCULOSLocomotoras, automotores para vías férreas (Cat. E)</v>
      </c>
      <c r="O200" s="14" t="s">
        <v>65</v>
      </c>
    </row>
    <row r="201" spans="12:15">
      <c r="L201" s="14" t="s">
        <v>30</v>
      </c>
      <c r="M201" s="14" t="s">
        <v>162</v>
      </c>
      <c r="N201" s="14" t="str">
        <f t="shared" si="2"/>
        <v xml:space="preserve">VEHÍCULOSAutomóviles de pasajeros y sus derivados no eléctricos, no híbridos (Cat. F) </v>
      </c>
      <c r="O201" s="14" t="s">
        <v>162</v>
      </c>
    </row>
    <row r="202" spans="12:15">
      <c r="L202" s="14" t="s">
        <v>30</v>
      </c>
      <c r="M202" s="14" t="s">
        <v>163</v>
      </c>
      <c r="N202" s="14" t="str">
        <f t="shared" ref="N202:N221" si="3">+CONCATENATE(L202,M202)</f>
        <v xml:space="preserve">VEHÍCULOSAutomóviles de pasajeros y sus derivados eléctricos (Cat. F-E) </v>
      </c>
      <c r="O202" s="14" t="s">
        <v>163</v>
      </c>
    </row>
    <row r="203" spans="12:15">
      <c r="L203" s="14" t="s">
        <v>30</v>
      </c>
      <c r="M203" s="14" t="s">
        <v>164</v>
      </c>
      <c r="N203" s="14" t="str">
        <f t="shared" si="3"/>
        <v xml:space="preserve">VEHÍCULOSAutomóviles de pasajeros y sus derivados híbridos (Cat. F-H) </v>
      </c>
      <c r="O203" s="14" t="s">
        <v>164</v>
      </c>
    </row>
    <row r="204" spans="12:15">
      <c r="L204" s="14" t="s">
        <v>30</v>
      </c>
      <c r="M204" s="14" t="s">
        <v>165</v>
      </c>
      <c r="N204" s="14" t="str">
        <f t="shared" si="3"/>
        <v>VEHÍCULOSAutomóviles con cilindrada de hasta 1.000 cc no híbridos (Cat. F1)</v>
      </c>
      <c r="O204" s="14" t="s">
        <v>165</v>
      </c>
    </row>
    <row r="205" spans="12:15">
      <c r="L205" s="14" t="s">
        <v>30</v>
      </c>
      <c r="M205" s="14" t="s">
        <v>166</v>
      </c>
      <c r="N205" s="14" t="str">
        <f t="shared" si="3"/>
        <v>VEHÍCULOSAutomóviles con cilindrada de hasta 1.000 cc híbridos (Cat. F1-H)</v>
      </c>
      <c r="O205" s="14" t="s">
        <v>166</v>
      </c>
    </row>
    <row r="206" spans="12:15">
      <c r="L206" s="14" t="s">
        <v>30</v>
      </c>
      <c r="M206" s="14" t="s">
        <v>167</v>
      </c>
      <c r="N206" s="14" t="str">
        <f t="shared" si="3"/>
        <v>VEHÍCULOSAutomóviles con cilindrada de más de 1.000 cc y hasta 1.500 cc no híbridos (Cat. F2)</v>
      </c>
      <c r="O206" s="14" t="s">
        <v>167</v>
      </c>
    </row>
    <row r="207" spans="12:15">
      <c r="L207" s="14" t="s">
        <v>30</v>
      </c>
      <c r="M207" t="s">
        <v>168</v>
      </c>
      <c r="N207" s="14" t="str">
        <f t="shared" si="3"/>
        <v>VEHÍCULOSAutomóviles con cilindrada de más de 1.000 cc y hasta 1.500 cc híbridos (Cat. F2-H)</v>
      </c>
      <c r="O207" t="s">
        <v>168</v>
      </c>
    </row>
    <row r="208" spans="12:15">
      <c r="L208" s="14" t="s">
        <v>30</v>
      </c>
      <c r="M208" t="s">
        <v>169</v>
      </c>
      <c r="N208" s="14" t="str">
        <f t="shared" si="3"/>
        <v>VEHÍCULOSAutomóviles con cilindrada de más de 1.500 cc y hasta 2.000 cc no híbridos (Cat. F3)</v>
      </c>
      <c r="O208" t="s">
        <v>169</v>
      </c>
    </row>
    <row r="209" spans="12:15">
      <c r="L209" s="14" t="s">
        <v>30</v>
      </c>
      <c r="M209" t="s">
        <v>170</v>
      </c>
      <c r="N209" s="14" t="str">
        <f t="shared" si="3"/>
        <v>VEHÍCULOSAutomóviles con cilindrada de más de 1.500 cc y hasta 2.000 cc híbridos (Cat. F3-H)</v>
      </c>
      <c r="O209" t="s">
        <v>170</v>
      </c>
    </row>
    <row r="210" spans="12:15">
      <c r="L210" s="14" t="s">
        <v>30</v>
      </c>
      <c r="M210" t="s">
        <v>171</v>
      </c>
      <c r="N210" s="14" t="str">
        <f t="shared" si="3"/>
        <v>VEHÍCULOSAutomóviles con cilindrada de más de 2.000 cc y hasta 2.500 cc no híbridos (Cat. F4)</v>
      </c>
      <c r="O210" t="s">
        <v>171</v>
      </c>
    </row>
    <row r="211" spans="12:15">
      <c r="L211" s="14" t="s">
        <v>30</v>
      </c>
      <c r="M211" t="s">
        <v>172</v>
      </c>
      <c r="N211" s="14" t="str">
        <f t="shared" si="3"/>
        <v>VEHÍCULOSAutomóviles con cilindrada de más de 2.000 cc y hasta 2.500 cc híbridos (Cat. F4-H)</v>
      </c>
      <c r="O211" t="s">
        <v>172</v>
      </c>
    </row>
    <row r="212" spans="12:15">
      <c r="L212" s="14" t="s">
        <v>30</v>
      </c>
      <c r="M212" t="s">
        <v>173</v>
      </c>
      <c r="N212" s="14" t="str">
        <f t="shared" si="3"/>
        <v>VEHÍCULOSAutomóviles con cilindrada de más de 2.500 cc y hasta 3.000 cc no híbridos (Cat. F5)</v>
      </c>
      <c r="O212" t="s">
        <v>173</v>
      </c>
    </row>
    <row r="213" spans="12:15">
      <c r="L213" s="14" t="s">
        <v>30</v>
      </c>
      <c r="M213" t="s">
        <v>174</v>
      </c>
      <c r="N213" s="14" t="str">
        <f t="shared" si="3"/>
        <v>VEHÍCULOSAutomóviles con cilindrada de más de 2.500 cc y hasta 3.000 cc híbridos (Cat. F5-H)</v>
      </c>
      <c r="O213" t="s">
        <v>174</v>
      </c>
    </row>
    <row r="214" spans="12:15">
      <c r="L214" s="14" t="s">
        <v>30</v>
      </c>
      <c r="M214" t="s">
        <v>175</v>
      </c>
      <c r="N214" s="14" t="str">
        <f t="shared" si="3"/>
        <v>VEHÍCULOSAutomóviles con cilindrada de más de 3.000 cc no híbridos (Cat. F6)</v>
      </c>
      <c r="O214" t="s">
        <v>175</v>
      </c>
    </row>
    <row r="215" spans="12:15">
      <c r="L215" s="14" t="s">
        <v>30</v>
      </c>
      <c r="M215" t="s">
        <v>176</v>
      </c>
      <c r="N215" s="14" t="str">
        <f t="shared" si="3"/>
        <v>VEHÍCULOSAutomóviles con cilindrada de más de 3.000 cc híbridos (Cat. F6-H)</v>
      </c>
      <c r="O215" t="s">
        <v>176</v>
      </c>
    </row>
    <row r="216" spans="12:15">
      <c r="L216" s="14" t="s">
        <v>30</v>
      </c>
      <c r="M216" t="s">
        <v>177</v>
      </c>
      <c r="N216" s="14" t="str">
        <f t="shared" si="3"/>
        <v>VEHÍCULOSMotocicletas y similares eléctricos (Cat. G-E)</v>
      </c>
      <c r="O216" t="s">
        <v>177</v>
      </c>
    </row>
    <row r="217" spans="12:15">
      <c r="L217" s="14" t="s">
        <v>30</v>
      </c>
      <c r="M217" t="s">
        <v>178</v>
      </c>
      <c r="N217" s="14" t="str">
        <f t="shared" si="3"/>
        <v>VEHÍCULOSMotocicletas y similares con cilindarada de hasta 125 cc no híbridos (Cat. G1)</v>
      </c>
      <c r="O217" t="s">
        <v>178</v>
      </c>
    </row>
    <row r="218" spans="12:15">
      <c r="L218" s="14" t="s">
        <v>30</v>
      </c>
      <c r="M218" t="s">
        <v>179</v>
      </c>
      <c r="N218" s="14" t="str">
        <f t="shared" si="3"/>
        <v>VEHÍCULOSMotocicletas y similares con cilindarada de más de 125 cc no híbridos (Cat. G2)</v>
      </c>
      <c r="O218" t="s">
        <v>179</v>
      </c>
    </row>
    <row r="219" spans="12:15">
      <c r="L219" s="14" t="s">
        <v>30</v>
      </c>
      <c r="M219" t="s">
        <v>180</v>
      </c>
      <c r="N219" s="14" t="str">
        <f t="shared" si="3"/>
        <v>VEHÍCULOSSillas para discapacitados eléctricas (Cat. H-E)</v>
      </c>
      <c r="O219" t="s">
        <v>180</v>
      </c>
    </row>
    <row r="220" spans="12:15">
      <c r="L220" s="14" t="s">
        <v>30</v>
      </c>
      <c r="M220" t="s">
        <v>181</v>
      </c>
      <c r="N220" s="14" t="str">
        <f t="shared" si="3"/>
        <v>VEHÍCULOSRestantes automotores no eléctricos, no híbridos (Cat. I)</v>
      </c>
      <c r="O220" t="s">
        <v>181</v>
      </c>
    </row>
    <row r="221" spans="12:15">
      <c r="L221" s="14" t="s">
        <v>30</v>
      </c>
      <c r="M221" t="s">
        <v>182</v>
      </c>
      <c r="N221" s="14" t="str">
        <f t="shared" si="3"/>
        <v>VEHÍCULOSRestantes automotores eléctricos (Cat. I-E)</v>
      </c>
      <c r="O221" t="s">
        <v>182</v>
      </c>
    </row>
  </sheetData>
  <mergeCells count="1">
    <mergeCell ref="L1:O1"/>
  </mergeCells>
  <phoneticPr fontId="29" type="noConversion"/>
  <conditionalFormatting sqref="O2:O68 O71:O206">
    <cfRule type="expression" dxfId="17" priority="1" stopIfTrue="1">
      <formula>""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FQ43"/>
  <sheetViews>
    <sheetView workbookViewId="0">
      <pane xSplit="1" ySplit="6" topLeftCell="AT28" activePane="bottomRight" state="frozen"/>
      <selection activeCell="E4" sqref="E4:L4"/>
      <selection pane="topRight" activeCell="E4" sqref="E4:L4"/>
      <selection pane="bottomLeft" activeCell="E4" sqref="E4:L4"/>
      <selection pane="bottomRight" activeCell="BC40" sqref="BC40"/>
    </sheetView>
  </sheetViews>
  <sheetFormatPr baseColWidth="10" defaultRowHeight="12.75"/>
  <cols>
    <col min="2" max="4" width="14.85546875" bestFit="1" customWidth="1"/>
    <col min="5" max="5" width="16" bestFit="1" customWidth="1"/>
    <col min="6" max="6" width="15.85546875" bestFit="1" customWidth="1"/>
    <col min="7" max="7" width="16.85546875" bestFit="1" customWidth="1"/>
    <col min="8" max="9" width="12" bestFit="1" customWidth="1"/>
    <col min="10" max="10" width="17" bestFit="1" customWidth="1"/>
    <col min="11" max="12" width="12" bestFit="1" customWidth="1"/>
    <col min="13" max="13" width="17" bestFit="1" customWidth="1"/>
    <col min="14" max="15" width="12" bestFit="1" customWidth="1"/>
    <col min="16" max="16" width="17" bestFit="1" customWidth="1"/>
    <col min="17" max="18" width="12" bestFit="1" customWidth="1"/>
    <col min="19" max="19" width="14.85546875" style="13" bestFit="1" customWidth="1"/>
    <col min="20" max="21" width="12.28515625" bestFit="1" customWidth="1"/>
    <col min="22" max="23" width="13.28515625" bestFit="1" customWidth="1"/>
    <col min="24" max="24" width="12.85546875" bestFit="1" customWidth="1"/>
    <col min="25" max="25" width="13.42578125" bestFit="1" customWidth="1"/>
    <col min="26" max="26" width="14.85546875" bestFit="1" customWidth="1"/>
    <col min="27" max="27" width="14.42578125" bestFit="1" customWidth="1"/>
    <col min="28" max="28" width="14.85546875" bestFit="1" customWidth="1"/>
    <col min="29" max="29" width="12.28515625" bestFit="1" customWidth="1"/>
    <col min="30" max="30" width="13.28515625" bestFit="1" customWidth="1"/>
    <col min="31" max="31" width="13.42578125" bestFit="1" customWidth="1"/>
    <col min="32" max="32" width="13.28515625" bestFit="1" customWidth="1"/>
    <col min="33" max="33" width="14.42578125" bestFit="1" customWidth="1"/>
    <col min="34" max="34" width="14.85546875" bestFit="1" customWidth="1"/>
    <col min="35" max="36" width="12" bestFit="1" customWidth="1"/>
    <col min="37" max="37" width="14.5703125" bestFit="1" customWidth="1"/>
    <col min="38" max="43" width="14.42578125" customWidth="1"/>
    <col min="44" max="45" width="11.85546875" bestFit="1" customWidth="1"/>
    <col min="46" max="46" width="13" customWidth="1"/>
    <col min="47" max="48" width="11.85546875" bestFit="1" customWidth="1"/>
    <col min="49" max="49" width="13.140625" bestFit="1" customWidth="1"/>
    <col min="50" max="51" width="15.7109375" bestFit="1" customWidth="1"/>
    <col min="52" max="52" width="16.85546875" bestFit="1" customWidth="1"/>
    <col min="53" max="54" width="11.85546875" bestFit="1" customWidth="1"/>
    <col min="55" max="55" width="15.7109375" bestFit="1" customWidth="1"/>
    <col min="56" max="58" width="11.85546875" bestFit="1" customWidth="1"/>
    <col min="59" max="61" width="11.85546875" customWidth="1"/>
    <col min="62" max="64" width="11.85546875" bestFit="1" customWidth="1"/>
    <col min="65" max="67" width="11.85546875" customWidth="1"/>
    <col min="68" max="70" width="11.85546875" bestFit="1" customWidth="1"/>
    <col min="71" max="73" width="11.85546875" customWidth="1"/>
    <col min="74" max="76" width="11.85546875" bestFit="1" customWidth="1"/>
    <col min="77" max="79" width="11.85546875" customWidth="1"/>
    <col min="80" max="94" width="11.85546875" bestFit="1" customWidth="1"/>
    <col min="95" max="97" width="11.85546875" customWidth="1"/>
    <col min="98" max="100" width="11.85546875" bestFit="1" customWidth="1"/>
    <col min="101" max="103" width="11.85546875" customWidth="1"/>
    <col min="104" max="111" width="11.85546875" bestFit="1" customWidth="1"/>
    <col min="112" max="112" width="12.140625" bestFit="1" customWidth="1"/>
    <col min="113" max="118" width="12.140625" customWidth="1"/>
    <col min="119" max="120" width="11.85546875" bestFit="1" customWidth="1"/>
    <col min="121" max="121" width="12.140625" bestFit="1" customWidth="1"/>
    <col min="122" max="124" width="12.140625" customWidth="1"/>
    <col min="125" max="126" width="11.85546875" bestFit="1" customWidth="1"/>
    <col min="127" max="130" width="12.7109375" customWidth="1"/>
    <col min="131" max="132" width="11.85546875" bestFit="1" customWidth="1"/>
    <col min="133" max="136" width="13.42578125" customWidth="1"/>
    <col min="137" max="138" width="11.85546875" bestFit="1" customWidth="1"/>
    <col min="139" max="142" width="15.28515625" customWidth="1"/>
    <col min="143" max="144" width="11.85546875" bestFit="1" customWidth="1"/>
    <col min="145" max="154" width="14.140625" customWidth="1"/>
    <col min="155" max="156" width="11.85546875" bestFit="1" customWidth="1"/>
    <col min="157" max="157" width="13.140625" customWidth="1"/>
    <col min="158" max="159" width="11.85546875" bestFit="1" customWidth="1"/>
    <col min="160" max="160" width="12.140625" bestFit="1" customWidth="1"/>
    <col min="161" max="166" width="11.85546875" bestFit="1" customWidth="1"/>
    <col min="167" max="169" width="11.85546875" customWidth="1"/>
    <col min="170" max="172" width="11.85546875" bestFit="1" customWidth="1"/>
    <col min="173" max="173" width="11.42578125" style="13" customWidth="1"/>
  </cols>
  <sheetData>
    <row r="1" spans="1:172">
      <c r="B1" s="49" t="s">
        <v>0</v>
      </c>
      <c r="C1" s="49" t="s">
        <v>0</v>
      </c>
      <c r="D1" s="49" t="s">
        <v>0</v>
      </c>
      <c r="E1" s="49" t="s">
        <v>0</v>
      </c>
      <c r="F1" s="49" t="s">
        <v>0</v>
      </c>
      <c r="G1" s="49" t="s">
        <v>0</v>
      </c>
      <c r="H1" s="49" t="s">
        <v>0</v>
      </c>
      <c r="I1" s="49" t="s">
        <v>0</v>
      </c>
      <c r="J1" s="49" t="s">
        <v>0</v>
      </c>
      <c r="K1" s="49" t="s">
        <v>0</v>
      </c>
      <c r="L1" s="49" t="s">
        <v>0</v>
      </c>
      <c r="M1" s="49" t="s">
        <v>0</v>
      </c>
      <c r="N1" s="49" t="s">
        <v>0</v>
      </c>
      <c r="O1" s="49" t="s">
        <v>0</v>
      </c>
      <c r="P1" s="49" t="s">
        <v>0</v>
      </c>
      <c r="Q1" s="49" t="s">
        <v>0</v>
      </c>
      <c r="R1" s="49" t="s">
        <v>0</v>
      </c>
      <c r="S1" s="49" t="s">
        <v>0</v>
      </c>
      <c r="T1" s="49" t="s">
        <v>0</v>
      </c>
      <c r="U1" s="49" t="s">
        <v>0</v>
      </c>
      <c r="V1" s="49" t="s">
        <v>0</v>
      </c>
      <c r="W1" s="49" t="s">
        <v>0</v>
      </c>
      <c r="X1" s="49" t="s">
        <v>0</v>
      </c>
      <c r="Y1" s="49" t="s">
        <v>0</v>
      </c>
      <c r="Z1" s="49" t="s">
        <v>0</v>
      </c>
      <c r="AA1" s="49" t="s">
        <v>0</v>
      </c>
      <c r="AB1" s="49" t="s">
        <v>0</v>
      </c>
      <c r="AC1" s="49" t="s">
        <v>0</v>
      </c>
      <c r="AD1" s="49" t="s">
        <v>0</v>
      </c>
      <c r="AE1" s="49" t="s">
        <v>0</v>
      </c>
      <c r="AF1" s="49" t="s">
        <v>0</v>
      </c>
      <c r="AG1" s="49" t="s">
        <v>0</v>
      </c>
      <c r="AH1" s="49" t="s">
        <v>0</v>
      </c>
      <c r="AI1" s="49" t="s">
        <v>0</v>
      </c>
      <c r="AJ1" s="49" t="s">
        <v>0</v>
      </c>
      <c r="AK1" s="49" t="s">
        <v>0</v>
      </c>
      <c r="AL1" s="49" t="s">
        <v>0</v>
      </c>
      <c r="AM1" s="49" t="s">
        <v>0</v>
      </c>
      <c r="AN1" s="49" t="s">
        <v>0</v>
      </c>
      <c r="AO1" s="49" t="s">
        <v>0</v>
      </c>
      <c r="AP1" s="49" t="s">
        <v>0</v>
      </c>
      <c r="AQ1" s="49" t="s">
        <v>0</v>
      </c>
      <c r="AR1" s="48" t="s">
        <v>117</v>
      </c>
      <c r="AS1" s="48" t="s">
        <v>117</v>
      </c>
      <c r="AT1" s="48" t="s">
        <v>117</v>
      </c>
      <c r="AU1" s="48" t="s">
        <v>117</v>
      </c>
      <c r="AV1" s="48" t="s">
        <v>117</v>
      </c>
      <c r="AW1" s="48" t="s">
        <v>117</v>
      </c>
      <c r="AX1" s="32" t="s">
        <v>1</v>
      </c>
      <c r="AY1" s="32" t="s">
        <v>1</v>
      </c>
      <c r="AZ1" s="32" t="s">
        <v>1</v>
      </c>
      <c r="BA1" s="32" t="s">
        <v>1</v>
      </c>
      <c r="BB1" s="32" t="s">
        <v>1</v>
      </c>
      <c r="BC1" s="32" t="s">
        <v>1</v>
      </c>
      <c r="BD1" s="50" t="s">
        <v>118</v>
      </c>
      <c r="BE1" s="50" t="s">
        <v>118</v>
      </c>
      <c r="BF1" s="50" t="s">
        <v>118</v>
      </c>
      <c r="BG1" s="50" t="s">
        <v>118</v>
      </c>
      <c r="BH1" s="50" t="s">
        <v>118</v>
      </c>
      <c r="BI1" s="50" t="s">
        <v>118</v>
      </c>
      <c r="BJ1" s="50" t="s">
        <v>118</v>
      </c>
      <c r="BK1" s="50" t="s">
        <v>118</v>
      </c>
      <c r="BL1" s="50" t="s">
        <v>118</v>
      </c>
      <c r="BM1" s="50" t="s">
        <v>118</v>
      </c>
      <c r="BN1" s="50" t="s">
        <v>118</v>
      </c>
      <c r="BO1" s="50" t="s">
        <v>118</v>
      </c>
      <c r="BP1" s="50" t="s">
        <v>118</v>
      </c>
      <c r="BQ1" s="50" t="s">
        <v>118</v>
      </c>
      <c r="BR1" s="50" t="s">
        <v>118</v>
      </c>
      <c r="BS1" s="50" t="s">
        <v>118</v>
      </c>
      <c r="BT1" s="50" t="s">
        <v>118</v>
      </c>
      <c r="BU1" s="50" t="s">
        <v>118</v>
      </c>
      <c r="BV1" s="50" t="s">
        <v>118</v>
      </c>
      <c r="BW1" s="50" t="s">
        <v>118</v>
      </c>
      <c r="BX1" s="50" t="s">
        <v>118</v>
      </c>
      <c r="BY1" s="50" t="s">
        <v>118</v>
      </c>
      <c r="BZ1" s="50" t="s">
        <v>118</v>
      </c>
      <c r="CA1" s="50" t="s">
        <v>118</v>
      </c>
      <c r="CB1" s="50" t="s">
        <v>118</v>
      </c>
      <c r="CC1" s="50" t="s">
        <v>118</v>
      </c>
      <c r="CD1" s="50" t="s">
        <v>118</v>
      </c>
      <c r="CE1" s="50" t="s">
        <v>118</v>
      </c>
      <c r="CF1" s="50" t="s">
        <v>118</v>
      </c>
      <c r="CG1" s="50" t="s">
        <v>118</v>
      </c>
      <c r="CH1" s="50" t="s">
        <v>118</v>
      </c>
      <c r="CI1" s="50" t="s">
        <v>118</v>
      </c>
      <c r="CJ1" s="50" t="s">
        <v>118</v>
      </c>
      <c r="CK1" s="50" t="s">
        <v>118</v>
      </c>
      <c r="CL1" s="50" t="s">
        <v>118</v>
      </c>
      <c r="CM1" s="50" t="s">
        <v>118</v>
      </c>
      <c r="CN1" s="50" t="s">
        <v>118</v>
      </c>
      <c r="CO1" s="50" t="s">
        <v>118</v>
      </c>
      <c r="CP1" s="50" t="s">
        <v>118</v>
      </c>
      <c r="CQ1" s="50" t="s">
        <v>118</v>
      </c>
      <c r="CR1" s="50" t="s">
        <v>118</v>
      </c>
      <c r="CS1" s="50" t="s">
        <v>118</v>
      </c>
      <c r="CT1" s="50" t="s">
        <v>118</v>
      </c>
      <c r="CU1" s="50" t="s">
        <v>118</v>
      </c>
      <c r="CV1" s="50" t="s">
        <v>118</v>
      </c>
      <c r="CW1" s="50" t="s">
        <v>118</v>
      </c>
      <c r="CX1" s="50" t="s">
        <v>118</v>
      </c>
      <c r="CY1" s="50" t="s">
        <v>118</v>
      </c>
      <c r="CZ1" s="50" t="s">
        <v>118</v>
      </c>
      <c r="DA1" s="50" t="s">
        <v>118</v>
      </c>
      <c r="DB1" s="50" t="s">
        <v>118</v>
      </c>
      <c r="DC1" s="50" t="s">
        <v>118</v>
      </c>
      <c r="DD1" s="50" t="s">
        <v>118</v>
      </c>
      <c r="DE1" s="50" t="s">
        <v>118</v>
      </c>
      <c r="DF1" s="50" t="s">
        <v>118</v>
      </c>
      <c r="DG1" s="50" t="s">
        <v>118</v>
      </c>
      <c r="DH1" s="50" t="s">
        <v>118</v>
      </c>
      <c r="DI1" s="50" t="s">
        <v>118</v>
      </c>
      <c r="DJ1" s="50" t="s">
        <v>118</v>
      </c>
      <c r="DK1" s="50" t="s">
        <v>118</v>
      </c>
      <c r="DL1" s="50" t="s">
        <v>118</v>
      </c>
      <c r="DM1" s="50" t="s">
        <v>118</v>
      </c>
      <c r="DN1" s="50" t="s">
        <v>118</v>
      </c>
      <c r="DO1" s="50" t="s">
        <v>118</v>
      </c>
      <c r="DP1" s="50" t="s">
        <v>118</v>
      </c>
      <c r="DQ1" s="50" t="s">
        <v>118</v>
      </c>
      <c r="DR1" s="50" t="s">
        <v>118</v>
      </c>
      <c r="DS1" s="50" t="s">
        <v>118</v>
      </c>
      <c r="DT1" s="50" t="s">
        <v>118</v>
      </c>
      <c r="DU1" s="50" t="s">
        <v>118</v>
      </c>
      <c r="DV1" s="50" t="s">
        <v>118</v>
      </c>
      <c r="DW1" s="50" t="s">
        <v>118</v>
      </c>
      <c r="DX1" s="50" t="s">
        <v>118</v>
      </c>
      <c r="DY1" s="50" t="s">
        <v>118</v>
      </c>
      <c r="DZ1" s="50" t="s">
        <v>118</v>
      </c>
      <c r="EA1" s="50" t="s">
        <v>118</v>
      </c>
      <c r="EB1" s="50" t="s">
        <v>118</v>
      </c>
      <c r="EC1" s="50" t="s">
        <v>118</v>
      </c>
      <c r="ED1" s="50" t="s">
        <v>118</v>
      </c>
      <c r="EE1" s="50" t="s">
        <v>118</v>
      </c>
      <c r="EF1" s="50" t="s">
        <v>118</v>
      </c>
      <c r="EG1" s="50" t="s">
        <v>118</v>
      </c>
      <c r="EH1" s="50" t="s">
        <v>118</v>
      </c>
      <c r="EI1" s="50" t="s">
        <v>118</v>
      </c>
      <c r="EJ1" s="50" t="s">
        <v>118</v>
      </c>
      <c r="EK1" s="50" t="s">
        <v>118</v>
      </c>
      <c r="EL1" s="50" t="s">
        <v>118</v>
      </c>
      <c r="EM1" s="50" t="s">
        <v>118</v>
      </c>
      <c r="EN1" s="50" t="s">
        <v>118</v>
      </c>
      <c r="EO1" s="50" t="s">
        <v>118</v>
      </c>
      <c r="EP1" s="50" t="s">
        <v>118</v>
      </c>
      <c r="EQ1" s="50" t="s">
        <v>118</v>
      </c>
      <c r="ER1" s="50" t="s">
        <v>118</v>
      </c>
      <c r="ES1" s="50" t="s">
        <v>118</v>
      </c>
      <c r="ET1" s="50" t="s">
        <v>118</v>
      </c>
      <c r="EU1" s="50" t="s">
        <v>118</v>
      </c>
      <c r="EV1" s="50" t="s">
        <v>118</v>
      </c>
      <c r="EW1" s="50" t="s">
        <v>118</v>
      </c>
      <c r="EX1" s="50" t="s">
        <v>118</v>
      </c>
      <c r="EY1" s="50" t="s">
        <v>118</v>
      </c>
      <c r="EZ1" s="50" t="s">
        <v>118</v>
      </c>
      <c r="FA1" s="50" t="s">
        <v>118</v>
      </c>
      <c r="FB1" s="50" t="s">
        <v>118</v>
      </c>
      <c r="FC1" s="50" t="s">
        <v>118</v>
      </c>
      <c r="FD1" s="50" t="s">
        <v>118</v>
      </c>
      <c r="FE1" s="50" t="s">
        <v>118</v>
      </c>
      <c r="FF1" s="50" t="s">
        <v>118</v>
      </c>
      <c r="FG1" s="50" t="s">
        <v>118</v>
      </c>
      <c r="FH1" s="50" t="s">
        <v>118</v>
      </c>
      <c r="FI1" s="50" t="s">
        <v>118</v>
      </c>
      <c r="FJ1" s="50" t="s">
        <v>118</v>
      </c>
      <c r="FK1" s="50" t="s">
        <v>118</v>
      </c>
      <c r="FL1" s="50" t="s">
        <v>118</v>
      </c>
      <c r="FM1" s="50" t="s">
        <v>118</v>
      </c>
      <c r="FN1" s="50" t="s">
        <v>118</v>
      </c>
      <c r="FO1" s="50" t="s">
        <v>118</v>
      </c>
      <c r="FP1" s="50" t="s">
        <v>118</v>
      </c>
    </row>
    <row r="2" spans="1:172" ht="39.75" customHeight="1">
      <c r="A2" s="33" t="s">
        <v>80</v>
      </c>
      <c r="B2" s="78" t="s">
        <v>15</v>
      </c>
      <c r="C2" s="78"/>
      <c r="D2" s="78"/>
      <c r="E2" s="78" t="s">
        <v>16</v>
      </c>
      <c r="F2" s="78"/>
      <c r="G2" s="78"/>
      <c r="H2" s="78" t="s">
        <v>4</v>
      </c>
      <c r="I2" s="78"/>
      <c r="J2" s="78"/>
      <c r="K2" s="78" t="s">
        <v>7</v>
      </c>
      <c r="L2" s="78"/>
      <c r="M2" s="78"/>
      <c r="N2" s="78" t="s">
        <v>5</v>
      </c>
      <c r="O2" s="78"/>
      <c r="P2" s="78"/>
      <c r="Q2" s="78" t="s">
        <v>6</v>
      </c>
      <c r="R2" s="78"/>
      <c r="S2" s="78"/>
      <c r="T2" s="78" t="s">
        <v>17</v>
      </c>
      <c r="U2" s="78"/>
      <c r="V2" s="78"/>
      <c r="W2" s="78" t="s">
        <v>18</v>
      </c>
      <c r="X2" s="78"/>
      <c r="Y2" s="78"/>
      <c r="Z2" s="78" t="s">
        <v>19</v>
      </c>
      <c r="AA2" s="78"/>
      <c r="AB2" s="78"/>
      <c r="AC2" s="78" t="s">
        <v>20</v>
      </c>
      <c r="AD2" s="78"/>
      <c r="AE2" s="78"/>
      <c r="AF2" s="78" t="s">
        <v>21</v>
      </c>
      <c r="AG2" s="78"/>
      <c r="AH2" s="78"/>
      <c r="AI2" s="78" t="s">
        <v>14</v>
      </c>
      <c r="AJ2" s="78"/>
      <c r="AK2" s="78"/>
      <c r="AL2" s="80" t="s">
        <v>135</v>
      </c>
      <c r="AM2" s="80"/>
      <c r="AN2" s="80"/>
      <c r="AO2" s="80" t="s">
        <v>140</v>
      </c>
      <c r="AP2" s="80"/>
      <c r="AQ2" s="80"/>
      <c r="AR2" s="78" t="s">
        <v>108</v>
      </c>
      <c r="AS2" s="78"/>
      <c r="AT2" s="78"/>
      <c r="AU2" s="78" t="s">
        <v>109</v>
      </c>
      <c r="AV2" s="78"/>
      <c r="AW2" s="78"/>
      <c r="AX2" s="78" t="s">
        <v>76</v>
      </c>
      <c r="AY2" s="78"/>
      <c r="AZ2" s="78"/>
      <c r="BA2" s="78" t="s">
        <v>75</v>
      </c>
      <c r="BB2" s="78"/>
      <c r="BC2" s="78"/>
      <c r="BD2" s="80" t="s">
        <v>145</v>
      </c>
      <c r="BE2" s="80"/>
      <c r="BF2" s="80"/>
      <c r="BG2" s="80" t="s">
        <v>146</v>
      </c>
      <c r="BH2" s="80"/>
      <c r="BI2" s="80"/>
      <c r="BJ2" s="78" t="s">
        <v>147</v>
      </c>
      <c r="BK2" s="78"/>
      <c r="BL2" s="78"/>
      <c r="BM2" s="78" t="s">
        <v>148</v>
      </c>
      <c r="BN2" s="78"/>
      <c r="BO2" s="78"/>
      <c r="BP2" s="78" t="s">
        <v>149</v>
      </c>
      <c r="BQ2" s="78"/>
      <c r="BR2" s="78"/>
      <c r="BS2" s="78" t="s">
        <v>150</v>
      </c>
      <c r="BT2" s="78"/>
      <c r="BU2" s="78"/>
      <c r="BV2" s="78" t="s">
        <v>151</v>
      </c>
      <c r="BW2" s="78"/>
      <c r="BX2" s="78"/>
      <c r="BY2" s="80" t="s">
        <v>152</v>
      </c>
      <c r="BZ2" s="80"/>
      <c r="CA2" s="80"/>
      <c r="CB2" s="78" t="s">
        <v>153</v>
      </c>
      <c r="CC2" s="78"/>
      <c r="CD2" s="78"/>
      <c r="CE2" s="78" t="s">
        <v>154</v>
      </c>
      <c r="CF2" s="78"/>
      <c r="CG2" s="78"/>
      <c r="CH2" s="78" t="s">
        <v>155</v>
      </c>
      <c r="CI2" s="78"/>
      <c r="CJ2" s="78"/>
      <c r="CK2" s="78" t="s">
        <v>156</v>
      </c>
      <c r="CL2" s="78"/>
      <c r="CM2" s="78"/>
      <c r="CN2" s="78" t="s">
        <v>157</v>
      </c>
      <c r="CO2" s="78"/>
      <c r="CP2" s="78"/>
      <c r="CQ2" s="78" t="s">
        <v>158</v>
      </c>
      <c r="CR2" s="78"/>
      <c r="CS2" s="78"/>
      <c r="CT2" s="80" t="s">
        <v>159</v>
      </c>
      <c r="CU2" s="80"/>
      <c r="CV2" s="80"/>
      <c r="CW2" s="80" t="s">
        <v>160</v>
      </c>
      <c r="CX2" s="80"/>
      <c r="CY2" s="80"/>
      <c r="CZ2" s="78" t="s">
        <v>161</v>
      </c>
      <c r="DA2" s="78"/>
      <c r="DB2" s="78"/>
      <c r="DC2" s="78" t="s">
        <v>65</v>
      </c>
      <c r="DD2" s="78"/>
      <c r="DE2" s="78"/>
      <c r="DF2" s="80" t="s">
        <v>162</v>
      </c>
      <c r="DG2" s="80"/>
      <c r="DH2" s="80"/>
      <c r="DI2" s="80" t="s">
        <v>163</v>
      </c>
      <c r="DJ2" s="80"/>
      <c r="DK2" s="80"/>
      <c r="DL2" s="80" t="s">
        <v>164</v>
      </c>
      <c r="DM2" s="80"/>
      <c r="DN2" s="80"/>
      <c r="DO2" s="78" t="s">
        <v>165</v>
      </c>
      <c r="DP2" s="78"/>
      <c r="DQ2" s="78"/>
      <c r="DR2" s="78" t="s">
        <v>166</v>
      </c>
      <c r="DS2" s="78"/>
      <c r="DT2" s="78"/>
      <c r="DU2" s="78" t="s">
        <v>167</v>
      </c>
      <c r="DV2" s="78"/>
      <c r="DW2" s="78"/>
      <c r="DX2" s="78" t="s">
        <v>168</v>
      </c>
      <c r="DY2" s="78"/>
      <c r="DZ2" s="78"/>
      <c r="EA2" s="78" t="s">
        <v>169</v>
      </c>
      <c r="EB2" s="78"/>
      <c r="EC2" s="78"/>
      <c r="ED2" s="78" t="s">
        <v>170</v>
      </c>
      <c r="EE2" s="78"/>
      <c r="EF2" s="78"/>
      <c r="EG2" s="78" t="s">
        <v>171</v>
      </c>
      <c r="EH2" s="78"/>
      <c r="EI2" s="78"/>
      <c r="EJ2" s="78" t="s">
        <v>172</v>
      </c>
      <c r="EK2" s="78"/>
      <c r="EL2" s="78"/>
      <c r="EM2" s="78" t="s">
        <v>173</v>
      </c>
      <c r="EN2" s="78"/>
      <c r="EO2" s="78"/>
      <c r="EP2" s="78" t="s">
        <v>174</v>
      </c>
      <c r="EQ2" s="78"/>
      <c r="ER2" s="78"/>
      <c r="ES2" s="78" t="s">
        <v>175</v>
      </c>
      <c r="ET2" s="78"/>
      <c r="EU2" s="78"/>
      <c r="EV2" s="78" t="s">
        <v>176</v>
      </c>
      <c r="EW2" s="78"/>
      <c r="EX2" s="78"/>
      <c r="EY2" s="78" t="s">
        <v>177</v>
      </c>
      <c r="EZ2" s="78"/>
      <c r="FA2" s="78"/>
      <c r="FB2" s="78" t="s">
        <v>178</v>
      </c>
      <c r="FC2" s="78"/>
      <c r="FD2" s="78"/>
      <c r="FE2" s="78" t="s">
        <v>179</v>
      </c>
      <c r="FF2" s="78"/>
      <c r="FG2" s="78"/>
      <c r="FH2" s="78" t="s">
        <v>180</v>
      </c>
      <c r="FI2" s="78"/>
      <c r="FJ2" s="78"/>
      <c r="FK2" s="78" t="s">
        <v>181</v>
      </c>
      <c r="FL2" s="78"/>
      <c r="FM2" s="78"/>
      <c r="FN2" s="78" t="s">
        <v>182</v>
      </c>
      <c r="FO2" s="78"/>
      <c r="FP2" s="78"/>
    </row>
    <row r="3" spans="1:172">
      <c r="A3" s="33"/>
      <c r="B3" s="33" t="s">
        <v>8</v>
      </c>
      <c r="C3" s="33" t="s">
        <v>9</v>
      </c>
      <c r="D3" s="33" t="s">
        <v>10</v>
      </c>
      <c r="E3" s="33" t="s">
        <v>8</v>
      </c>
      <c r="F3" s="33" t="s">
        <v>9</v>
      </c>
      <c r="G3" s="33" t="s">
        <v>10</v>
      </c>
      <c r="H3" s="33" t="s">
        <v>8</v>
      </c>
      <c r="I3" s="33" t="s">
        <v>9</v>
      </c>
      <c r="J3" s="33" t="s">
        <v>10</v>
      </c>
      <c r="K3" s="33" t="s">
        <v>8</v>
      </c>
      <c r="L3" s="33" t="s">
        <v>9</v>
      </c>
      <c r="M3" s="33" t="s">
        <v>10</v>
      </c>
      <c r="N3" s="33" t="s">
        <v>8</v>
      </c>
      <c r="O3" s="33" t="s">
        <v>9</v>
      </c>
      <c r="P3" s="33" t="s">
        <v>10</v>
      </c>
      <c r="Q3" s="33" t="s">
        <v>8</v>
      </c>
      <c r="R3" s="33" t="s">
        <v>9</v>
      </c>
      <c r="S3" s="33" t="s">
        <v>10</v>
      </c>
      <c r="T3" s="33" t="s">
        <v>8</v>
      </c>
      <c r="U3" s="33" t="s">
        <v>9</v>
      </c>
      <c r="V3" s="33" t="s">
        <v>10</v>
      </c>
      <c r="W3" s="33" t="s">
        <v>8</v>
      </c>
      <c r="X3" s="33" t="s">
        <v>9</v>
      </c>
      <c r="Y3" s="33" t="s">
        <v>10</v>
      </c>
      <c r="Z3" s="33" t="s">
        <v>8</v>
      </c>
      <c r="AA3" s="33" t="s">
        <v>9</v>
      </c>
      <c r="AB3" s="33" t="s">
        <v>10</v>
      </c>
      <c r="AC3" s="33" t="s">
        <v>8</v>
      </c>
      <c r="AD3" s="33" t="s">
        <v>9</v>
      </c>
      <c r="AE3" s="33" t="s">
        <v>10</v>
      </c>
      <c r="AF3" s="33" t="s">
        <v>8</v>
      </c>
      <c r="AG3" s="33" t="s">
        <v>9</v>
      </c>
      <c r="AH3" s="33" t="s">
        <v>10</v>
      </c>
      <c r="AI3" s="33" t="s">
        <v>8</v>
      </c>
      <c r="AJ3" s="33" t="s">
        <v>9</v>
      </c>
      <c r="AK3" s="33" t="s">
        <v>10</v>
      </c>
      <c r="AL3" s="68" t="s">
        <v>8</v>
      </c>
      <c r="AM3" s="68" t="s">
        <v>9</v>
      </c>
      <c r="AN3" s="68" t="s">
        <v>10</v>
      </c>
      <c r="AO3" s="68" t="s">
        <v>8</v>
      </c>
      <c r="AP3" s="68" t="s">
        <v>9</v>
      </c>
      <c r="AQ3" s="68" t="s">
        <v>10</v>
      </c>
      <c r="AR3" s="33" t="s">
        <v>8</v>
      </c>
      <c r="AS3" s="33" t="s">
        <v>9</v>
      </c>
      <c r="AT3" s="33" t="s">
        <v>10</v>
      </c>
      <c r="AU3" s="33" t="s">
        <v>8</v>
      </c>
      <c r="AV3" s="33" t="s">
        <v>9</v>
      </c>
      <c r="AW3" s="33" t="s">
        <v>10</v>
      </c>
      <c r="AX3" s="33" t="s">
        <v>8</v>
      </c>
      <c r="AY3" s="33" t="s">
        <v>9</v>
      </c>
      <c r="AZ3" s="33" t="s">
        <v>10</v>
      </c>
      <c r="BA3" s="33" t="s">
        <v>8</v>
      </c>
      <c r="BB3" s="33" t="s">
        <v>9</v>
      </c>
      <c r="BC3" s="33" t="s">
        <v>10</v>
      </c>
      <c r="BD3" s="33" t="s">
        <v>8</v>
      </c>
      <c r="BE3" s="33" t="s">
        <v>9</v>
      </c>
      <c r="BF3" s="33" t="s">
        <v>10</v>
      </c>
      <c r="BG3" s="33" t="s">
        <v>8</v>
      </c>
      <c r="BH3" s="33" t="s">
        <v>9</v>
      </c>
      <c r="BI3" s="33" t="s">
        <v>10</v>
      </c>
      <c r="BJ3" s="33" t="s">
        <v>8</v>
      </c>
      <c r="BK3" s="33" t="s">
        <v>9</v>
      </c>
      <c r="BL3" s="33" t="s">
        <v>10</v>
      </c>
      <c r="BM3" s="33" t="s">
        <v>8</v>
      </c>
      <c r="BN3" s="33" t="s">
        <v>9</v>
      </c>
      <c r="BO3" s="33" t="s">
        <v>10</v>
      </c>
      <c r="BP3" s="33" t="s">
        <v>8</v>
      </c>
      <c r="BQ3" s="33" t="s">
        <v>9</v>
      </c>
      <c r="BR3" s="33" t="s">
        <v>10</v>
      </c>
      <c r="BS3" s="33" t="s">
        <v>8</v>
      </c>
      <c r="BT3" s="33" t="s">
        <v>9</v>
      </c>
      <c r="BU3" s="33" t="s">
        <v>10</v>
      </c>
      <c r="BV3" s="33" t="s">
        <v>8</v>
      </c>
      <c r="BW3" s="33" t="s">
        <v>9</v>
      </c>
      <c r="BX3" s="33" t="s">
        <v>10</v>
      </c>
      <c r="BY3" s="33" t="s">
        <v>8</v>
      </c>
      <c r="BZ3" s="33" t="s">
        <v>9</v>
      </c>
      <c r="CA3" s="33" t="s">
        <v>10</v>
      </c>
      <c r="CB3" s="33" t="s">
        <v>8</v>
      </c>
      <c r="CC3" s="33" t="s">
        <v>9</v>
      </c>
      <c r="CD3" s="33" t="s">
        <v>10</v>
      </c>
      <c r="CE3" s="33" t="s">
        <v>8</v>
      </c>
      <c r="CF3" s="33" t="s">
        <v>9</v>
      </c>
      <c r="CG3" s="33" t="s">
        <v>10</v>
      </c>
      <c r="CH3" s="33" t="s">
        <v>8</v>
      </c>
      <c r="CI3" s="33" t="s">
        <v>9</v>
      </c>
      <c r="CJ3" s="33" t="s">
        <v>10</v>
      </c>
      <c r="CK3" s="33" t="s">
        <v>8</v>
      </c>
      <c r="CL3" s="33" t="s">
        <v>9</v>
      </c>
      <c r="CM3" s="33" t="s">
        <v>10</v>
      </c>
      <c r="CN3" s="33" t="s">
        <v>8</v>
      </c>
      <c r="CO3" s="33" t="s">
        <v>9</v>
      </c>
      <c r="CP3" s="33" t="s">
        <v>10</v>
      </c>
      <c r="CQ3" s="33" t="s">
        <v>8</v>
      </c>
      <c r="CR3" s="33" t="s">
        <v>9</v>
      </c>
      <c r="CS3" s="33" t="s">
        <v>10</v>
      </c>
      <c r="CT3" s="33" t="s">
        <v>8</v>
      </c>
      <c r="CU3" s="33" t="s">
        <v>9</v>
      </c>
      <c r="CV3" s="33" t="s">
        <v>10</v>
      </c>
      <c r="CW3" s="33" t="s">
        <v>8</v>
      </c>
      <c r="CX3" s="33" t="s">
        <v>9</v>
      </c>
      <c r="CY3" s="33" t="s">
        <v>10</v>
      </c>
      <c r="CZ3" s="33" t="s">
        <v>8</v>
      </c>
      <c r="DA3" s="33" t="s">
        <v>9</v>
      </c>
      <c r="DB3" s="33" t="s">
        <v>10</v>
      </c>
      <c r="DC3" s="33" t="s">
        <v>8</v>
      </c>
      <c r="DD3" s="33" t="s">
        <v>9</v>
      </c>
      <c r="DE3" s="33" t="s">
        <v>10</v>
      </c>
      <c r="DF3" s="33" t="s">
        <v>8</v>
      </c>
      <c r="DG3" s="33" t="s">
        <v>9</v>
      </c>
      <c r="DH3" s="33" t="s">
        <v>10</v>
      </c>
      <c r="DI3" s="33" t="s">
        <v>8</v>
      </c>
      <c r="DJ3" s="33" t="s">
        <v>9</v>
      </c>
      <c r="DK3" s="33" t="s">
        <v>10</v>
      </c>
      <c r="DL3" s="33" t="s">
        <v>8</v>
      </c>
      <c r="DM3" s="33" t="s">
        <v>9</v>
      </c>
      <c r="DN3" s="33" t="s">
        <v>10</v>
      </c>
      <c r="DO3" s="33" t="s">
        <v>8</v>
      </c>
      <c r="DP3" s="33" t="s">
        <v>9</v>
      </c>
      <c r="DQ3" s="33" t="s">
        <v>10</v>
      </c>
      <c r="DR3" s="33" t="s">
        <v>8</v>
      </c>
      <c r="DS3" s="33" t="s">
        <v>9</v>
      </c>
      <c r="DT3" s="33" t="s">
        <v>10</v>
      </c>
      <c r="DU3" s="33" t="s">
        <v>8</v>
      </c>
      <c r="DV3" s="33" t="s">
        <v>9</v>
      </c>
      <c r="DW3" s="33" t="s">
        <v>10</v>
      </c>
      <c r="DX3" s="33" t="s">
        <v>8</v>
      </c>
      <c r="DY3" s="33" t="s">
        <v>9</v>
      </c>
      <c r="DZ3" s="33" t="s">
        <v>10</v>
      </c>
      <c r="EA3" s="33" t="s">
        <v>8</v>
      </c>
      <c r="EB3" s="33" t="s">
        <v>9</v>
      </c>
      <c r="EC3" s="33" t="s">
        <v>10</v>
      </c>
      <c r="ED3" s="33" t="s">
        <v>8</v>
      </c>
      <c r="EE3" s="33" t="s">
        <v>9</v>
      </c>
      <c r="EF3" s="33" t="s">
        <v>10</v>
      </c>
      <c r="EG3" s="33" t="s">
        <v>8</v>
      </c>
      <c r="EH3" s="33" t="s">
        <v>9</v>
      </c>
      <c r="EI3" s="33" t="s">
        <v>10</v>
      </c>
      <c r="EJ3" s="33" t="s">
        <v>8</v>
      </c>
      <c r="EK3" s="33" t="s">
        <v>9</v>
      </c>
      <c r="EL3" s="33" t="s">
        <v>10</v>
      </c>
      <c r="EM3" s="33" t="s">
        <v>8</v>
      </c>
      <c r="EN3" s="33" t="s">
        <v>9</v>
      </c>
      <c r="EO3" s="33" t="s">
        <v>10</v>
      </c>
      <c r="EP3" s="33" t="s">
        <v>8</v>
      </c>
      <c r="EQ3" s="33" t="s">
        <v>9</v>
      </c>
      <c r="ER3" s="33" t="s">
        <v>10</v>
      </c>
      <c r="ES3" s="33" t="s">
        <v>8</v>
      </c>
      <c r="ET3" s="33" t="s">
        <v>9</v>
      </c>
      <c r="EU3" s="33" t="s">
        <v>10</v>
      </c>
      <c r="EV3" s="33" t="s">
        <v>8</v>
      </c>
      <c r="EW3" s="33" t="s">
        <v>9</v>
      </c>
      <c r="EX3" s="33" t="s">
        <v>10</v>
      </c>
      <c r="EY3" s="33" t="s">
        <v>8</v>
      </c>
      <c r="EZ3" s="33" t="s">
        <v>9</v>
      </c>
      <c r="FA3" s="33" t="s">
        <v>10</v>
      </c>
      <c r="FB3" s="33" t="s">
        <v>8</v>
      </c>
      <c r="FC3" s="33" t="s">
        <v>9</v>
      </c>
      <c r="FD3" s="33" t="s">
        <v>10</v>
      </c>
      <c r="FE3" s="33" t="s">
        <v>8</v>
      </c>
      <c r="FF3" s="33" t="s">
        <v>9</v>
      </c>
      <c r="FG3" s="33" t="s">
        <v>10</v>
      </c>
      <c r="FH3" s="33" t="s">
        <v>8</v>
      </c>
      <c r="FI3" s="33" t="s">
        <v>9</v>
      </c>
      <c r="FJ3" s="33" t="s">
        <v>10</v>
      </c>
      <c r="FK3" s="33" t="s">
        <v>8</v>
      </c>
      <c r="FL3" s="33" t="s">
        <v>9</v>
      </c>
      <c r="FM3" s="33" t="s">
        <v>10</v>
      </c>
      <c r="FN3" s="33" t="s">
        <v>8</v>
      </c>
      <c r="FO3" s="33" t="s">
        <v>9</v>
      </c>
      <c r="FP3" s="33" t="s">
        <v>10</v>
      </c>
    </row>
    <row r="4" spans="1:172" s="35" customFormat="1" ht="112.5">
      <c r="A4" s="34" t="s">
        <v>79</v>
      </c>
      <c r="B4" s="34" t="str">
        <f>+CONCATENATE(B2,B3)</f>
        <v>WhiskyNacionales</v>
      </c>
      <c r="C4" s="34" t="str">
        <f>+CONCATENATE(B2,C3)</f>
        <v>WhiskyImportados</v>
      </c>
      <c r="D4" s="34" t="str">
        <f>+CONCATENATE(B2,D3)</f>
        <v>WhiskyTotal</v>
      </c>
      <c r="E4" s="34" t="str">
        <f>+CONCATENATE(E2,E3)</f>
        <v>CervezaNacionales</v>
      </c>
      <c r="F4" s="34" t="str">
        <f>+CONCATENATE(E2,F3)</f>
        <v>CervezaImportados</v>
      </c>
      <c r="G4" s="34" t="str">
        <f>+CONCATENATE(E2,G3)</f>
        <v>CervezaTotal</v>
      </c>
      <c r="H4" s="34" t="str">
        <f>+CONCATENATE(H2,H3)</f>
        <v>Bebidas Base JugosNacionales</v>
      </c>
      <c r="I4" s="34" t="str">
        <f>+CONCATENATE(H2,I3)</f>
        <v>Bebidas Base JugosImportados</v>
      </c>
      <c r="J4" s="34" t="str">
        <f>+CONCATENATE(H2,J3)</f>
        <v>Bebidas Base JugosTotal</v>
      </c>
      <c r="K4" s="34" t="str">
        <f>+CONCATENATE(K2,K3)</f>
        <v>Bebidas Cola y otros refrescosNacionales</v>
      </c>
      <c r="L4" s="34" t="str">
        <f>+CONCATENATE(K2,L3)</f>
        <v>Bebidas Cola y otros refrescosImportados</v>
      </c>
      <c r="M4" s="34" t="str">
        <f>+CONCATENATE(K2,M3)</f>
        <v>Bebidas Cola y otros refrescosTotal</v>
      </c>
      <c r="N4" s="34" t="str">
        <f>+CONCATENATE(N2,N3)</f>
        <v>Agua Mineral y sodasNacionales</v>
      </c>
      <c r="O4" s="34" t="str">
        <f>+CONCATENATE(N2,O3)</f>
        <v>Agua Mineral y sodasImportados</v>
      </c>
      <c r="P4" s="34" t="str">
        <f>+CONCATENATE(N2,P3)</f>
        <v>Agua Mineral y sodasTotal</v>
      </c>
      <c r="Q4" s="34" t="str">
        <f>+CONCATENATE(Q2,Q3)</f>
        <v>MaltasNacionales</v>
      </c>
      <c r="R4" s="34" t="str">
        <f>+CONCATENATE(Q2,R3)</f>
        <v>MaltasImportados</v>
      </c>
      <c r="S4" s="34" t="str">
        <f>+CONCATENATE(Q2,S3)</f>
        <v>MaltasTotal</v>
      </c>
      <c r="T4" s="34" t="str">
        <f>+CONCATENATE(T2,T3)</f>
        <v>ChampagneNacionales</v>
      </c>
      <c r="U4" s="34" t="str">
        <f>+CONCATENATE(T2,U3)</f>
        <v>ChampagneImportados</v>
      </c>
      <c r="V4" s="34" t="str">
        <f>+CONCATENATE(T2,V3)</f>
        <v>ChampagneTotal</v>
      </c>
      <c r="W4" s="34" t="str">
        <f>+CONCATENATE(W2,W3)</f>
        <v>VermouthNacionales</v>
      </c>
      <c r="X4" s="34" t="str">
        <f>+CONCATENATE(W2,X3)</f>
        <v>VermouthImportados</v>
      </c>
      <c r="Y4" s="34" t="str">
        <f>+CONCATENATE(W2,Y3)</f>
        <v>VermouthTotal</v>
      </c>
      <c r="Z4" s="34" t="str">
        <f>+CONCATENATE(Z2,Z3)</f>
        <v>Grappas Cañas y AmargasNacionales</v>
      </c>
      <c r="AA4" s="34" t="str">
        <f>+CONCATENATE(Z2,AA3)</f>
        <v>Grappas Cañas y AmargasImportados</v>
      </c>
      <c r="AB4" s="34" t="str">
        <f>+CONCATENATE(Z2,AB3)</f>
        <v>Grappas Cañas y AmargasTotal</v>
      </c>
      <c r="AC4" s="34" t="str">
        <f>+CONCATENATE(AC2,AC3)</f>
        <v>Demás Bienes Num. 1Nacionales</v>
      </c>
      <c r="AD4" s="34" t="str">
        <f>+CONCATENATE(AC2,AD3)</f>
        <v>Demás Bienes Num. 1Importados</v>
      </c>
      <c r="AE4" s="34" t="str">
        <f>+CONCATENATE(AC2,AE3)</f>
        <v>Demás Bienes Num. 1Total</v>
      </c>
      <c r="AF4" s="34" t="str">
        <f>+CONCATENATE(AF2,AF3)</f>
        <v>Demás Bienes Num. 4Nacionales</v>
      </c>
      <c r="AG4" s="34" t="str">
        <f>+CONCATENATE(AF2,AG3)</f>
        <v>Demás Bienes Num. 4Importados</v>
      </c>
      <c r="AH4" s="34" t="str">
        <f>+CONCATENATE(AF2,AH3)</f>
        <v>Demás Bienes Num. 4Total</v>
      </c>
      <c r="AI4" s="34" t="str">
        <f>+CONCATENATE(AI2,AI3)</f>
        <v>Amargos y aperitivos sin alcoholNacionales</v>
      </c>
      <c r="AJ4" s="34" t="str">
        <f>+CONCATENATE(AI2,AJ3)</f>
        <v>Amargos y aperitivos sin alcoholImportados</v>
      </c>
      <c r="AK4" s="34" t="str">
        <f>+CONCATENATE(AI2,AK3)</f>
        <v>Amargos y aperitivos sin alcoholTotal</v>
      </c>
      <c r="AL4" s="69" t="s">
        <v>136</v>
      </c>
      <c r="AM4" s="69" t="s">
        <v>137</v>
      </c>
      <c r="AN4" s="69" t="s">
        <v>138</v>
      </c>
      <c r="AO4" s="69" t="s">
        <v>141</v>
      </c>
      <c r="AP4" s="69" t="s">
        <v>142</v>
      </c>
      <c r="AQ4" s="69" t="s">
        <v>143</v>
      </c>
      <c r="AR4" s="34" t="str">
        <f>+CONCATENATE(AR2,AR3)</f>
        <v>LubricantesNacionales</v>
      </c>
      <c r="AS4" s="34" t="str">
        <f>+CONCATENATE(AR2,AS3)</f>
        <v>LubricantesImportados</v>
      </c>
      <c r="AT4" s="34" t="str">
        <f>+CONCATENATE(AR2,AT3)</f>
        <v>LubricantesTotal</v>
      </c>
      <c r="AU4" s="34" t="str">
        <f>+CONCATENATE(AU2,AU3)</f>
        <v>Grasas lubricantesNacionales</v>
      </c>
      <c r="AV4" s="34" t="str">
        <f>+CONCATENATE(AU2,AV3)</f>
        <v>Grasas lubricantesImportados</v>
      </c>
      <c r="AW4" s="34" t="str">
        <f>+CONCATENATE(AU2,AW3)</f>
        <v>Grasas lubricantesTotal</v>
      </c>
      <c r="AX4" s="34" t="str">
        <f>+CONCATENATE(AX2,AX3)</f>
        <v>CigarrillosNacionales</v>
      </c>
      <c r="AY4" s="34" t="str">
        <f>+CONCATENATE(AX2,AY3)</f>
        <v>CigarrillosImportados</v>
      </c>
      <c r="AZ4" s="34" t="str">
        <f>+CONCATENATE(AX2,AZ3)</f>
        <v>CigarrillosTotal</v>
      </c>
      <c r="BA4" s="34" t="str">
        <f>+CONCATENATE(BA2,BA3)</f>
        <v>TabacosNacionales</v>
      </c>
      <c r="BB4" s="34" t="str">
        <f>+CONCATENATE(BA2,BB3)</f>
        <v>TabacosImportados</v>
      </c>
      <c r="BC4" s="34" t="str">
        <f>+CONCATENATE(BA2,BC3)</f>
        <v>TabacosTotal</v>
      </c>
      <c r="BD4" s="34" t="str">
        <f>+CONCATENATE(BD2,BD3)</f>
        <v>Camiones y tracto camiones no eléctricos (Cat. A1)Nacionales</v>
      </c>
      <c r="BE4" s="34" t="str">
        <f>+CONCATENATE(BD2,BE3)</f>
        <v>Camiones y tracto camiones no eléctricos (Cat. A1)Importados</v>
      </c>
      <c r="BF4" s="34" t="str">
        <f>+CONCATENATE(BD2,BF3)</f>
        <v>Camiones y tracto camiones no eléctricos (Cat. A1)Total</v>
      </c>
      <c r="BG4" s="34" t="str">
        <f>+CONCATENATE(BG2,BG3)</f>
        <v>Camiones y tracto camiones eléctricos (Cat. A1-E)Nacionales</v>
      </c>
      <c r="BH4" s="34" t="str">
        <f>+CONCATENATE(BG2,BH3)</f>
        <v>Camiones y tracto camiones eléctricos (Cat. A1-E)Importados</v>
      </c>
      <c r="BI4" s="34" t="str">
        <f>+CONCATENATE(BG2,BI3)</f>
        <v>Camiones y tracto camiones eléctricos (Cat. A1-E)Total</v>
      </c>
      <c r="BJ4" s="34" t="str">
        <f>+CONCATENATE(BJ2,BJ3)</f>
        <v>Vehiculos de transporte de carga y pasajeros no eléctricos no comprendidos en A1 y A6 (Cat. A2)Nacionales</v>
      </c>
      <c r="BK4" s="34" t="str">
        <f>+CONCATENATE(BJ2,BK3)</f>
        <v>Vehiculos de transporte de carga y pasajeros no eléctricos no comprendidos en A1 y A6 (Cat. A2)Importados</v>
      </c>
      <c r="BL4" s="34" t="str">
        <f>+CONCATENATE(BJ2,BL3)</f>
        <v>Vehiculos de transporte de carga y pasajeros no eléctricos no comprendidos en A1 y A6 (Cat. A2)Total</v>
      </c>
      <c r="BM4" s="34" t="str">
        <f>+CONCATENATE(BM2,BM3)</f>
        <v>Vehiculos de transporte de carga y pasajeros eléctricos no comprendidos en A1 y A6 (Cat. A2-E)Nacionales</v>
      </c>
      <c r="BN4" s="34" t="str">
        <f>+CONCATENATE(BM2,BN3)</f>
        <v>Vehiculos de transporte de carga y pasajeros eléctricos no comprendidos en A1 y A6 (Cat. A2-E)Importados</v>
      </c>
      <c r="BO4" s="34" t="str">
        <f>+CONCATENATE(BM2,BO3)</f>
        <v>Vehiculos de transporte de carga y pasajeros eléctricos no comprendidos en A1 y A6 (Cat. A2-E)Total</v>
      </c>
      <c r="BP4" s="34" t="str">
        <f>+CONCATENATE(BP2,BP3)</f>
        <v>Vehiculos de transporte de carga y pasajeros con motor hasta 1.600 cc no eléctricos (Cat. A3)Nacionales</v>
      </c>
      <c r="BQ4" s="34" t="str">
        <f>+CONCATENATE(BP2,BQ3)</f>
        <v>Vehiculos de transporte de carga y pasajeros con motor hasta 1.600 cc no eléctricos (Cat. A3)Importados</v>
      </c>
      <c r="BR4" s="34" t="str">
        <f>+CONCATENATE(BP2,BR3)</f>
        <v>Vehiculos de transporte de carga y pasajeros con motor hasta 1.600 cc no eléctricos (Cat. A3)Total</v>
      </c>
      <c r="BS4" s="34" t="str">
        <f>+CONCATENATE(BS2,BS3)</f>
        <v>Vehiculos de transporte de carga y pasajeros con motor hasta 1.600 cc eléctricos (Cat. A3-E)Nacionales</v>
      </c>
      <c r="BT4" s="34" t="str">
        <f>+CONCATENATE(BS2,BT3)</f>
        <v>Vehiculos de transporte de carga y pasajeros con motor hasta 1.600 cc eléctricos (Cat. A3-E)Importados</v>
      </c>
      <c r="BU4" s="34" t="str">
        <f>+CONCATENATE(BS2,BU3)</f>
        <v>Vehiculos de transporte de carga y pasajeros con motor hasta 1.600 cc eléctricos (Cat. A3-E)Total</v>
      </c>
      <c r="BV4" s="34" t="str">
        <f>+CONCATENATE(BV2,BV3)</f>
        <v>Vehiculos de transporte de carga y pasajeros con motor de más de 1.600 cc y hasta 3.500 cc no eléctricos (Cat. A4)Nacionales</v>
      </c>
      <c r="BW4" s="34" t="str">
        <f>+CONCATENATE(BV2,BW3)</f>
        <v>Vehiculos de transporte de carga y pasajeros con motor de más de 1.600 cc y hasta 3.500 cc no eléctricos (Cat. A4)Importados</v>
      </c>
      <c r="BX4" s="34" t="str">
        <f>+CONCATENATE(BV2,BX3)</f>
        <v>Vehiculos de transporte de carga y pasajeros con motor de más de 1.600 cc y hasta 3.500 cc no eléctricos (Cat. A4)Total</v>
      </c>
      <c r="BY4" s="34" t="str">
        <f>+CONCATENATE(BY2,BY3)</f>
        <v>Vehiculos de transporte de carga y pasajeros con motor de más de 3.500 cc no eléctricos (Cat. A5)Nacionales</v>
      </c>
      <c r="BZ4" s="34" t="str">
        <f>+CONCATENATE(BY2,BZ3)</f>
        <v>Vehiculos de transporte de carga y pasajeros con motor de más de 3.500 cc no eléctricos (Cat. A5)Importados</v>
      </c>
      <c r="CA4" s="34" t="str">
        <f>+CONCATENATE(BY2,CA3)</f>
        <v>Vehiculos de transporte de carga y pasajeros con motor de más de 3.500 cc no eléctricos (Cat. A5)Total</v>
      </c>
      <c r="CB4" s="34" t="str">
        <f>+CONCATENATE(CB2,CB3)</f>
        <v>Triciclos motorizados con tara mayor a 250 kg no eléctricos (Cat. A6)Nacionales</v>
      </c>
      <c r="CC4" s="34" t="str">
        <f>+CONCATENATE(CB2,CC3)</f>
        <v>Triciclos motorizados con tara mayor a 250 kg no eléctricos (Cat. A6)Importados</v>
      </c>
      <c r="CD4" s="34" t="str">
        <f>+CONCATENATE(CB2,CD3)</f>
        <v>Triciclos motorizados con tara mayor a 250 kg no eléctricos (Cat. A6)Total</v>
      </c>
      <c r="CE4" s="34" t="str">
        <f>+CONCATENATE(CE2,CE3)</f>
        <v>Triciclos motorizados con tara mayor a 250 kg eléctricos (Cat. A6-E)Nacionales</v>
      </c>
      <c r="CF4" s="34" t="str">
        <f>+CONCATENATE(CE2,CF3)</f>
        <v>Triciclos motorizados con tara mayor a 250 kg eléctricos (Cat. A6-E)Importados</v>
      </c>
      <c r="CG4" s="34" t="str">
        <f>+CONCATENATE(CE2,CG3)</f>
        <v>Triciclos motorizados con tara mayor a 250 kg eléctricos (Cat. A6-E)Total</v>
      </c>
      <c r="CH4" s="34" t="str">
        <f>+CONCATENATE(CH2,CH3)</f>
        <v>Furgones de tara superior a 1.850 kg no eléctricos (Cat. B1)Nacionales</v>
      </c>
      <c r="CI4" s="34" t="str">
        <f>+CONCATENATE(CH2,CI3)</f>
        <v>Furgones de tara superior a 1.850 kg no eléctricos (Cat. B1)Importados</v>
      </c>
      <c r="CJ4" s="34" t="str">
        <f>+CONCATENATE(CH2,CJ3)</f>
        <v>Furgones de tara superior a 1.850 kg no eléctricos (Cat. B1)Total</v>
      </c>
      <c r="CK4" s="34" t="str">
        <f>+CONCATENATE(CK2,CK3)</f>
        <v>Furgones de tara superior a 1.850 kg eléctricos (Cat. B1-E)Nacionales</v>
      </c>
      <c r="CL4" s="34" t="str">
        <f>+CONCATENATE(CK2,CL3)</f>
        <v>Furgones de tara superior a 1.850 kg eléctricos (Cat. B1-E)Importados</v>
      </c>
      <c r="CM4" s="34" t="str">
        <f>+CONCATENATE(CK2,CM3)</f>
        <v>Furgones de tara superior a 1.850 kg eléctricos (Cat. B1-E)Total</v>
      </c>
      <c r="CN4" s="34" t="str">
        <f>+CONCATENATE(CN2,CN3)</f>
        <v>Furgones de tara hasta 1.850 kg no eléctricos (Cat. B2)Nacionales</v>
      </c>
      <c r="CO4" s="34" t="str">
        <f>+CONCATENATE(CN2,CO3)</f>
        <v>Furgones de tara hasta 1.850 kg no eléctricos (Cat. B2)Importados</v>
      </c>
      <c r="CP4" s="34" t="str">
        <f>+CONCATENATE(CN2,CP3)</f>
        <v>Furgones de tara hasta 1.850 kg no eléctricos (Cat. B2)Total</v>
      </c>
      <c r="CQ4" s="34" t="str">
        <f>+CONCATENATE(CQ2,CQ3)</f>
        <v>Furgones de tara hasta 1.850 kg eléctricos (Cat. B2-E)Nacionales</v>
      </c>
      <c r="CR4" s="34" t="str">
        <f>+CONCATENATE(CQ2,CR3)</f>
        <v>Furgones de tara hasta 1.850 kg eléctricos (Cat. B2-E)Importados</v>
      </c>
      <c r="CS4" s="34" t="str">
        <f>+CONCATENATE(CQ2,CS3)</f>
        <v>Furgones de tara hasta 1.850 kg eléctricos (Cat. B2-E)Total</v>
      </c>
      <c r="CT4" s="34" t="str">
        <f>+CONCATENATE(CT2,CT3)</f>
        <v>Ómnibus y microómnibus no eléctricos (Cat. C)Nacionales</v>
      </c>
      <c r="CU4" s="34" t="str">
        <f>+CONCATENATE(CT2,CU3)</f>
        <v>Ómnibus y microómnibus no eléctricos (Cat. C)Importados</v>
      </c>
      <c r="CV4" s="34" t="str">
        <f>+CONCATENATE(CT2,CV3)</f>
        <v>Ómnibus y microómnibus no eléctricos (Cat. C)Total</v>
      </c>
      <c r="CW4" s="34" t="str">
        <f>+CONCATENATE(CW2,CW3)</f>
        <v>Ómnibus y microómnibus eléctricos (Cat. C-E)Nacionales</v>
      </c>
      <c r="CX4" s="34" t="str">
        <f>+CONCATENATE(CW2,CX3)</f>
        <v>Ómnibus y microómnibus eléctricos (Cat. C-E)Importados</v>
      </c>
      <c r="CY4" s="34" t="str">
        <f>+CONCATENATE(CW2,CY3)</f>
        <v>Ómnibus y microómnibus eléctricos (Cat. C-E)Total</v>
      </c>
      <c r="CZ4" s="34" t="str">
        <f>+CONCATENATE(CZ2,CZ3)</f>
        <v>Maquinaria industrial, de construcción, vial, agropecuaria no eléctrica (Cat. D)Nacionales</v>
      </c>
      <c r="DA4" s="34" t="str">
        <f>+CONCATENATE(CZ2,DA3)</f>
        <v>Maquinaria industrial, de construcción, vial, agropecuaria no eléctrica (Cat. D)Importados</v>
      </c>
      <c r="DB4" s="34" t="str">
        <f>+CONCATENATE(CZ2,DB3)</f>
        <v>Maquinaria industrial, de construcción, vial, agropecuaria no eléctrica (Cat. D)Total</v>
      </c>
      <c r="DC4" s="34" t="str">
        <f>+CONCATENATE(DC2,DC3)</f>
        <v>Locomotoras, automotores para vías férreas (Cat. E)Nacionales</v>
      </c>
      <c r="DD4" s="34" t="str">
        <f>+CONCATENATE(DC2,DD3)</f>
        <v>Locomotoras, automotores para vías férreas (Cat. E)Importados</v>
      </c>
      <c r="DE4" s="34" t="str">
        <f>+CONCATENATE(DC2,DE3)</f>
        <v>Locomotoras, automotores para vías férreas (Cat. E)Total</v>
      </c>
      <c r="DF4" s="34" t="str">
        <f>+CONCATENATE(DF2,DF3)</f>
        <v>Automóviles de pasajeros y sus derivados no eléctricos, no híbridos (Cat. F) Nacionales</v>
      </c>
      <c r="DG4" s="34" t="str">
        <f>+CONCATENATE(DF2,DG3)</f>
        <v>Automóviles de pasajeros y sus derivados no eléctricos, no híbridos (Cat. F) Importados</v>
      </c>
      <c r="DH4" s="34" t="str">
        <f>+CONCATENATE(DF2,DH3)</f>
        <v>Automóviles de pasajeros y sus derivados no eléctricos, no híbridos (Cat. F) Total</v>
      </c>
      <c r="DI4" s="34" t="str">
        <f>+CONCATENATE(DI2,DI3)</f>
        <v>Automóviles de pasajeros y sus derivados eléctricos (Cat. F-E) Nacionales</v>
      </c>
      <c r="DJ4" s="34" t="str">
        <f>+CONCATENATE(DI2,DJ3)</f>
        <v>Automóviles de pasajeros y sus derivados eléctricos (Cat. F-E) Importados</v>
      </c>
      <c r="DK4" s="34" t="str">
        <f>+CONCATENATE(DI2,DK3)</f>
        <v>Automóviles de pasajeros y sus derivados eléctricos (Cat. F-E) Total</v>
      </c>
      <c r="DL4" s="34" t="str">
        <f>+CONCATENATE(DL2,DL3)</f>
        <v>Automóviles de pasajeros y sus derivados híbridos (Cat. F-H) Nacionales</v>
      </c>
      <c r="DM4" s="34" t="str">
        <f>+CONCATENATE(DL2,DM3)</f>
        <v>Automóviles de pasajeros y sus derivados híbridos (Cat. F-H) Importados</v>
      </c>
      <c r="DN4" s="34" t="str">
        <f>+CONCATENATE(DL2,DN3)</f>
        <v>Automóviles de pasajeros y sus derivados híbridos (Cat. F-H) Total</v>
      </c>
      <c r="DO4" s="34" t="str">
        <f>+CONCATENATE(DO2,DO3)</f>
        <v>Automóviles con cilindrada de hasta 1.000 cc no híbridos (Cat. F1)Nacionales</v>
      </c>
      <c r="DP4" s="34" t="str">
        <f>+CONCATENATE(DO2,DP3)</f>
        <v>Automóviles con cilindrada de hasta 1.000 cc no híbridos (Cat. F1)Importados</v>
      </c>
      <c r="DQ4" s="34" t="str">
        <f>+CONCATENATE(DO2,DQ3)</f>
        <v>Automóviles con cilindrada de hasta 1.000 cc no híbridos (Cat. F1)Total</v>
      </c>
      <c r="DR4" s="34" t="str">
        <f>+CONCATENATE(DR2,DR3)</f>
        <v>Automóviles con cilindrada de hasta 1.000 cc híbridos (Cat. F1-H)Nacionales</v>
      </c>
      <c r="DS4" s="34" t="str">
        <f>+CONCATENATE(DR2,DS3)</f>
        <v>Automóviles con cilindrada de hasta 1.000 cc híbridos (Cat. F1-H)Importados</v>
      </c>
      <c r="DT4" s="34" t="str">
        <f>+CONCATENATE(DR2,DT3)</f>
        <v>Automóviles con cilindrada de hasta 1.000 cc híbridos (Cat. F1-H)Total</v>
      </c>
      <c r="DU4" s="34" t="str">
        <f>+CONCATENATE(DU2,DU3)</f>
        <v>Automóviles con cilindrada de más de 1.000 cc y hasta 1.500 cc no híbridos (Cat. F2)Nacionales</v>
      </c>
      <c r="DV4" s="34" t="str">
        <f>+CONCATENATE(DU2,DV3)</f>
        <v>Automóviles con cilindrada de más de 1.000 cc y hasta 1.500 cc no híbridos (Cat. F2)Importados</v>
      </c>
      <c r="DW4" s="34" t="str">
        <f>+CONCATENATE(DU2,DW3)</f>
        <v>Automóviles con cilindrada de más de 1.000 cc y hasta 1.500 cc no híbridos (Cat. F2)Total</v>
      </c>
      <c r="DX4" s="34" t="str">
        <f>+CONCATENATE(DX2,DX3)</f>
        <v>Automóviles con cilindrada de más de 1.000 cc y hasta 1.500 cc híbridos (Cat. F2-H)Nacionales</v>
      </c>
      <c r="DY4" s="34" t="str">
        <f>+CONCATENATE(DX2,DY3)</f>
        <v>Automóviles con cilindrada de más de 1.000 cc y hasta 1.500 cc híbridos (Cat. F2-H)Importados</v>
      </c>
      <c r="DZ4" s="34" t="str">
        <f>+CONCATENATE(DX2,DZ3)</f>
        <v>Automóviles con cilindrada de más de 1.000 cc y hasta 1.500 cc híbridos (Cat. F2-H)Total</v>
      </c>
      <c r="EA4" s="34" t="str">
        <f>+CONCATENATE(EA2,EA3)</f>
        <v>Automóviles con cilindrada de más de 1.500 cc y hasta 2.000 cc no híbridos (Cat. F3)Nacionales</v>
      </c>
      <c r="EB4" s="34" t="str">
        <f>+CONCATENATE(EA2,EB3)</f>
        <v>Automóviles con cilindrada de más de 1.500 cc y hasta 2.000 cc no híbridos (Cat. F3)Importados</v>
      </c>
      <c r="EC4" s="34" t="str">
        <f>+CONCATENATE(EA2,EC3)</f>
        <v>Automóviles con cilindrada de más de 1.500 cc y hasta 2.000 cc no híbridos (Cat. F3)Total</v>
      </c>
      <c r="ED4" s="34" t="str">
        <f>+CONCATENATE(ED2,ED3)</f>
        <v>Automóviles con cilindrada de más de 1.500 cc y hasta 2.000 cc híbridos (Cat. F3-H)Nacionales</v>
      </c>
      <c r="EE4" s="34" t="str">
        <f>+CONCATENATE(ED2,EE3)</f>
        <v>Automóviles con cilindrada de más de 1.500 cc y hasta 2.000 cc híbridos (Cat. F3-H)Importados</v>
      </c>
      <c r="EF4" s="34" t="str">
        <f>+CONCATENATE(ED2,EF3)</f>
        <v>Automóviles con cilindrada de más de 1.500 cc y hasta 2.000 cc híbridos (Cat. F3-H)Total</v>
      </c>
      <c r="EG4" s="34" t="str">
        <f>+CONCATENATE(EG2,EG3)</f>
        <v>Automóviles con cilindrada de más de 2.000 cc y hasta 2.500 cc no híbridos (Cat. F4)Nacionales</v>
      </c>
      <c r="EH4" s="34" t="str">
        <f>+CONCATENATE(EG2,EH3)</f>
        <v>Automóviles con cilindrada de más de 2.000 cc y hasta 2.500 cc no híbridos (Cat. F4)Importados</v>
      </c>
      <c r="EI4" s="34" t="str">
        <f>+CONCATENATE(EG2,EI3)</f>
        <v>Automóviles con cilindrada de más de 2.000 cc y hasta 2.500 cc no híbridos (Cat. F4)Total</v>
      </c>
      <c r="EJ4" s="34" t="str">
        <f>+CONCATENATE(EJ2,EJ3)</f>
        <v>Automóviles con cilindrada de más de 2.000 cc y hasta 2.500 cc híbridos (Cat. F4-H)Nacionales</v>
      </c>
      <c r="EK4" s="34" t="str">
        <f>+CONCATENATE(EJ2,EK3)</f>
        <v>Automóviles con cilindrada de más de 2.000 cc y hasta 2.500 cc híbridos (Cat. F4-H)Importados</v>
      </c>
      <c r="EL4" s="34" t="str">
        <f>+CONCATENATE(EJ2,EL3)</f>
        <v>Automóviles con cilindrada de más de 2.000 cc y hasta 2.500 cc híbridos (Cat. F4-H)Total</v>
      </c>
      <c r="EM4" s="34" t="str">
        <f>+CONCATENATE(EM2,EM3)</f>
        <v>Automóviles con cilindrada de más de 2.500 cc y hasta 3.000 cc no híbridos (Cat. F5)Nacionales</v>
      </c>
      <c r="EN4" s="34" t="str">
        <f>+CONCATENATE(EM2,EN3)</f>
        <v>Automóviles con cilindrada de más de 2.500 cc y hasta 3.000 cc no híbridos (Cat. F5)Importados</v>
      </c>
      <c r="EO4" s="34" t="str">
        <f>+CONCATENATE(EM2,EO3)</f>
        <v>Automóviles con cilindrada de más de 2.500 cc y hasta 3.000 cc no híbridos (Cat. F5)Total</v>
      </c>
      <c r="EP4" s="34" t="str">
        <f>+CONCATENATE(EP2,EP3)</f>
        <v>Automóviles con cilindrada de más de 2.500 cc y hasta 3.000 cc híbridos (Cat. F5-H)Nacionales</v>
      </c>
      <c r="EQ4" s="34" t="str">
        <f>+CONCATENATE(EP2,EQ3)</f>
        <v>Automóviles con cilindrada de más de 2.500 cc y hasta 3.000 cc híbridos (Cat. F5-H)Importados</v>
      </c>
      <c r="ER4" s="34" t="str">
        <f>+CONCATENATE(EP2,ER3)</f>
        <v>Automóviles con cilindrada de más de 2.500 cc y hasta 3.000 cc híbridos (Cat. F5-H)Total</v>
      </c>
      <c r="ES4" s="34" t="str">
        <f>+CONCATENATE(ES2,ES3)</f>
        <v>Automóviles con cilindrada de más de 3.000 cc no híbridos (Cat. F6)Nacionales</v>
      </c>
      <c r="ET4" s="34" t="str">
        <f>+CONCATENATE(ES2,ET3)</f>
        <v>Automóviles con cilindrada de más de 3.000 cc no híbridos (Cat. F6)Importados</v>
      </c>
      <c r="EU4" s="34" t="str">
        <f>+CONCATENATE(ES2,EU3)</f>
        <v>Automóviles con cilindrada de más de 3.000 cc no híbridos (Cat. F6)Total</v>
      </c>
      <c r="EV4" s="34" t="str">
        <f>+CONCATENATE(EV2,EV3)</f>
        <v>Automóviles con cilindrada de más de 3.000 cc híbridos (Cat. F6-H)Nacionales</v>
      </c>
      <c r="EW4" s="34" t="str">
        <f>+CONCATENATE(EV2,EW3)</f>
        <v>Automóviles con cilindrada de más de 3.000 cc híbridos (Cat. F6-H)Importados</v>
      </c>
      <c r="EX4" s="34" t="str">
        <f>+CONCATENATE(EV2,EX3)</f>
        <v>Automóviles con cilindrada de más de 3.000 cc híbridos (Cat. F6-H)Total</v>
      </c>
      <c r="EY4" s="34" t="str">
        <f>+CONCATENATE(EY2,EY3)</f>
        <v>Motocicletas y similares eléctricos (Cat. G-E)Nacionales</v>
      </c>
      <c r="EZ4" s="34" t="str">
        <f>+CONCATENATE(EY2,EZ3)</f>
        <v>Motocicletas y similares eléctricos (Cat. G-E)Importados</v>
      </c>
      <c r="FA4" s="34" t="str">
        <f>+CONCATENATE(EY2,FA3)</f>
        <v>Motocicletas y similares eléctricos (Cat. G-E)Total</v>
      </c>
      <c r="FB4" s="34" t="str">
        <f>+CONCATENATE(FB2,FB3)</f>
        <v>Motocicletas y similares con cilindarada de hasta 125 cc no híbridos (Cat. G1)Nacionales</v>
      </c>
      <c r="FC4" s="34" t="str">
        <f>+CONCATENATE(FB2,FC3)</f>
        <v>Motocicletas y similares con cilindarada de hasta 125 cc no híbridos (Cat. G1)Importados</v>
      </c>
      <c r="FD4" s="34" t="str">
        <f>+CONCATENATE(FB2,FD3)</f>
        <v>Motocicletas y similares con cilindarada de hasta 125 cc no híbridos (Cat. G1)Total</v>
      </c>
      <c r="FE4" s="34" t="str">
        <f>+CONCATENATE(FE2,FE3)</f>
        <v>Motocicletas y similares con cilindarada de más de 125 cc no híbridos (Cat. G2)Nacionales</v>
      </c>
      <c r="FF4" s="34" t="str">
        <f>+CONCATENATE(FE2,FF3)</f>
        <v>Motocicletas y similares con cilindarada de más de 125 cc no híbridos (Cat. G2)Importados</v>
      </c>
      <c r="FG4" s="34" t="str">
        <f>+CONCATENATE(FE2,FG3)</f>
        <v>Motocicletas y similares con cilindarada de más de 125 cc no híbridos (Cat. G2)Total</v>
      </c>
      <c r="FH4" s="34" t="str">
        <f>+CONCATENATE(FH2,FH3)</f>
        <v>Sillas para discapacitados eléctricas (Cat. H-E)Nacionales</v>
      </c>
      <c r="FI4" s="34" t="str">
        <f>+CONCATENATE(FH2,FI3)</f>
        <v>Sillas para discapacitados eléctricas (Cat. H-E)Importados</v>
      </c>
      <c r="FJ4" s="34" t="str">
        <f>+CONCATENATE(FH2,FJ3)</f>
        <v>Sillas para discapacitados eléctricas (Cat. H-E)Total</v>
      </c>
      <c r="FK4" s="34" t="str">
        <f>+CONCATENATE(FK2,FK3)</f>
        <v>Restantes automotores no eléctricos, no híbridos (Cat. I)Nacionales</v>
      </c>
      <c r="FL4" s="34" t="str">
        <f>+CONCATENATE(FK2,FL3)</f>
        <v>Restantes automotores no eléctricos, no híbridos (Cat. I)Importados</v>
      </c>
      <c r="FM4" s="34" t="str">
        <f>+CONCATENATE(FK2,FM3)</f>
        <v>Restantes automotores no eléctricos, no híbridos (Cat. I)Total</v>
      </c>
      <c r="FN4" s="34" t="str">
        <f>+CONCATENATE(FN2,FN3)</f>
        <v>Restantes automotores eléctricos (Cat. I-E)Nacionales</v>
      </c>
      <c r="FO4" s="34" t="str">
        <f>+CONCATENATE(FN2,FO3)</f>
        <v>Restantes automotores eléctricos (Cat. I-E)Importados</v>
      </c>
      <c r="FP4" s="34" t="str">
        <f>+CONCATENATE(FN2,FP3)</f>
        <v>Restantes automotores eléctricos (Cat. I-E)Total</v>
      </c>
    </row>
    <row r="5" spans="1:172" s="35" customFormat="1" ht="56.25">
      <c r="A5" s="34" t="s">
        <v>84</v>
      </c>
      <c r="B5" s="34" t="s">
        <v>87</v>
      </c>
      <c r="C5" s="34" t="s">
        <v>87</v>
      </c>
      <c r="D5" s="34" t="s">
        <v>87</v>
      </c>
      <c r="E5" s="34" t="s">
        <v>87</v>
      </c>
      <c r="F5" s="34" t="s">
        <v>87</v>
      </c>
      <c r="G5" s="34" t="s">
        <v>87</v>
      </c>
      <c r="H5" s="34" t="s">
        <v>87</v>
      </c>
      <c r="I5" s="34" t="s">
        <v>87</v>
      </c>
      <c r="J5" s="34" t="s">
        <v>87</v>
      </c>
      <c r="K5" s="34" t="s">
        <v>87</v>
      </c>
      <c r="L5" s="34" t="s">
        <v>87</v>
      </c>
      <c r="M5" s="34" t="s">
        <v>87</v>
      </c>
      <c r="N5" s="34" t="s">
        <v>87</v>
      </c>
      <c r="O5" s="34" t="s">
        <v>87</v>
      </c>
      <c r="P5" s="34" t="s">
        <v>87</v>
      </c>
      <c r="Q5" s="34" t="s">
        <v>87</v>
      </c>
      <c r="R5" s="34" t="s">
        <v>87</v>
      </c>
      <c r="S5" s="34" t="s">
        <v>87</v>
      </c>
      <c r="T5" s="34" t="s">
        <v>87</v>
      </c>
      <c r="U5" s="34" t="s">
        <v>87</v>
      </c>
      <c r="V5" s="34" t="s">
        <v>87</v>
      </c>
      <c r="W5" s="34" t="s">
        <v>87</v>
      </c>
      <c r="X5" s="34" t="s">
        <v>87</v>
      </c>
      <c r="Y5" s="34" t="s">
        <v>87</v>
      </c>
      <c r="Z5" s="34" t="s">
        <v>87</v>
      </c>
      <c r="AA5" s="34" t="s">
        <v>87</v>
      </c>
      <c r="AB5" s="34" t="s">
        <v>87</v>
      </c>
      <c r="AC5" s="34" t="s">
        <v>87</v>
      </c>
      <c r="AD5" s="34" t="s">
        <v>87</v>
      </c>
      <c r="AE5" s="34" t="s">
        <v>87</v>
      </c>
      <c r="AF5" s="34" t="s">
        <v>87</v>
      </c>
      <c r="AG5" s="34" t="s">
        <v>87</v>
      </c>
      <c r="AH5" s="34" t="s">
        <v>87</v>
      </c>
      <c r="AI5" s="34" t="s">
        <v>87</v>
      </c>
      <c r="AJ5" s="34" t="s">
        <v>87</v>
      </c>
      <c r="AK5" s="34" t="s">
        <v>87</v>
      </c>
      <c r="AL5" s="69" t="s">
        <v>87</v>
      </c>
      <c r="AM5" s="69" t="s">
        <v>87</v>
      </c>
      <c r="AN5" s="69" t="s">
        <v>87</v>
      </c>
      <c r="AO5" s="69" t="s">
        <v>87</v>
      </c>
      <c r="AP5" s="69" t="s">
        <v>87</v>
      </c>
      <c r="AQ5" s="69" t="s">
        <v>87</v>
      </c>
      <c r="AR5" s="34" t="s">
        <v>87</v>
      </c>
      <c r="AS5" s="34" t="s">
        <v>87</v>
      </c>
      <c r="AT5" s="34" t="s">
        <v>87</v>
      </c>
      <c r="AU5" s="34" t="s">
        <v>131</v>
      </c>
      <c r="AV5" s="34" t="s">
        <v>131</v>
      </c>
      <c r="AW5" s="34" t="s">
        <v>131</v>
      </c>
      <c r="AX5" s="34" t="s">
        <v>97</v>
      </c>
      <c r="AY5" s="34" t="s">
        <v>97</v>
      </c>
      <c r="AZ5" s="34" t="s">
        <v>97</v>
      </c>
      <c r="BA5" s="34" t="s">
        <v>98</v>
      </c>
      <c r="BB5" s="34" t="s">
        <v>98</v>
      </c>
      <c r="BC5" s="34" t="s">
        <v>134</v>
      </c>
      <c r="BD5" s="34" t="s">
        <v>88</v>
      </c>
      <c r="BE5" s="34" t="s">
        <v>88</v>
      </c>
      <c r="BF5" s="34" t="s">
        <v>88</v>
      </c>
      <c r="BG5" s="34" t="s">
        <v>88</v>
      </c>
      <c r="BH5" s="34" t="s">
        <v>88</v>
      </c>
      <c r="BI5" s="34" t="s">
        <v>88</v>
      </c>
      <c r="BJ5" s="34" t="s">
        <v>88</v>
      </c>
      <c r="BK5" s="34" t="s">
        <v>88</v>
      </c>
      <c r="BL5" s="34" t="s">
        <v>88</v>
      </c>
      <c r="BM5" s="34" t="s">
        <v>88</v>
      </c>
      <c r="BN5" s="34" t="s">
        <v>88</v>
      </c>
      <c r="BO5" s="34" t="s">
        <v>88</v>
      </c>
      <c r="BP5" s="34" t="s">
        <v>88</v>
      </c>
      <c r="BQ5" s="34" t="s">
        <v>88</v>
      </c>
      <c r="BR5" s="34" t="s">
        <v>88</v>
      </c>
      <c r="BS5" s="34" t="s">
        <v>88</v>
      </c>
      <c r="BT5" s="34" t="s">
        <v>88</v>
      </c>
      <c r="BU5" s="34" t="s">
        <v>88</v>
      </c>
      <c r="BV5" s="34" t="s">
        <v>88</v>
      </c>
      <c r="BW5" s="34" t="s">
        <v>88</v>
      </c>
      <c r="BX5" s="34" t="s">
        <v>88</v>
      </c>
      <c r="BY5" s="34" t="s">
        <v>88</v>
      </c>
      <c r="BZ5" s="34" t="s">
        <v>88</v>
      </c>
      <c r="CA5" s="34" t="s">
        <v>88</v>
      </c>
      <c r="CB5" s="34" t="s">
        <v>88</v>
      </c>
      <c r="CC5" s="34" t="s">
        <v>88</v>
      </c>
      <c r="CD5" s="34" t="s">
        <v>88</v>
      </c>
      <c r="CE5" s="34" t="s">
        <v>88</v>
      </c>
      <c r="CF5" s="34" t="s">
        <v>88</v>
      </c>
      <c r="CG5" s="34" t="s">
        <v>88</v>
      </c>
      <c r="CH5" s="34" t="s">
        <v>88</v>
      </c>
      <c r="CI5" s="34" t="s">
        <v>88</v>
      </c>
      <c r="CJ5" s="34" t="s">
        <v>88</v>
      </c>
      <c r="CK5" s="34" t="s">
        <v>88</v>
      </c>
      <c r="CL5" s="34" t="s">
        <v>88</v>
      </c>
      <c r="CM5" s="34" t="s">
        <v>88</v>
      </c>
      <c r="CN5" s="34" t="s">
        <v>88</v>
      </c>
      <c r="CO5" s="34" t="s">
        <v>88</v>
      </c>
      <c r="CP5" s="34" t="s">
        <v>88</v>
      </c>
      <c r="CQ5" s="34" t="s">
        <v>88</v>
      </c>
      <c r="CR5" s="34" t="s">
        <v>88</v>
      </c>
      <c r="CS5" s="34" t="s">
        <v>88</v>
      </c>
      <c r="CT5" s="34" t="s">
        <v>88</v>
      </c>
      <c r="CU5" s="34" t="s">
        <v>88</v>
      </c>
      <c r="CV5" s="34" t="s">
        <v>88</v>
      </c>
      <c r="CW5" s="34" t="s">
        <v>88</v>
      </c>
      <c r="CX5" s="34" t="s">
        <v>88</v>
      </c>
      <c r="CY5" s="34" t="s">
        <v>88</v>
      </c>
      <c r="CZ5" s="34" t="s">
        <v>88</v>
      </c>
      <c r="DA5" s="34" t="s">
        <v>88</v>
      </c>
      <c r="DB5" s="34" t="s">
        <v>88</v>
      </c>
      <c r="DC5" s="34" t="s">
        <v>88</v>
      </c>
      <c r="DD5" s="34" t="s">
        <v>88</v>
      </c>
      <c r="DE5" s="34" t="s">
        <v>88</v>
      </c>
      <c r="DF5" s="34" t="s">
        <v>88</v>
      </c>
      <c r="DG5" s="34" t="s">
        <v>88</v>
      </c>
      <c r="DH5" s="34" t="s">
        <v>88</v>
      </c>
      <c r="DI5" s="34" t="s">
        <v>88</v>
      </c>
      <c r="DJ5" s="34" t="s">
        <v>88</v>
      </c>
      <c r="DK5" s="34" t="s">
        <v>88</v>
      </c>
      <c r="DL5" s="34" t="s">
        <v>88</v>
      </c>
      <c r="DM5" s="34" t="s">
        <v>88</v>
      </c>
      <c r="DN5" s="34" t="s">
        <v>88</v>
      </c>
      <c r="DO5" s="34" t="s">
        <v>88</v>
      </c>
      <c r="DP5" s="34" t="s">
        <v>88</v>
      </c>
      <c r="DQ5" s="34" t="s">
        <v>88</v>
      </c>
      <c r="DR5" s="34" t="s">
        <v>88</v>
      </c>
      <c r="DS5" s="34" t="s">
        <v>88</v>
      </c>
      <c r="DT5" s="34" t="s">
        <v>88</v>
      </c>
      <c r="DU5" s="34" t="s">
        <v>88</v>
      </c>
      <c r="DV5" s="34" t="s">
        <v>88</v>
      </c>
      <c r="DW5" s="34" t="s">
        <v>88</v>
      </c>
      <c r="DX5" s="34" t="s">
        <v>88</v>
      </c>
      <c r="DY5" s="34" t="s">
        <v>88</v>
      </c>
      <c r="DZ5" s="34" t="s">
        <v>88</v>
      </c>
      <c r="EA5" s="34" t="s">
        <v>88</v>
      </c>
      <c r="EB5" s="34" t="s">
        <v>88</v>
      </c>
      <c r="EC5" s="34" t="s">
        <v>88</v>
      </c>
      <c r="ED5" s="34" t="s">
        <v>88</v>
      </c>
      <c r="EE5" s="34" t="s">
        <v>88</v>
      </c>
      <c r="EF5" s="34" t="s">
        <v>88</v>
      </c>
      <c r="EG5" s="34" t="s">
        <v>88</v>
      </c>
      <c r="EH5" s="34" t="s">
        <v>88</v>
      </c>
      <c r="EI5" s="34" t="s">
        <v>88</v>
      </c>
      <c r="EJ5" s="34" t="s">
        <v>88</v>
      </c>
      <c r="EK5" s="34" t="s">
        <v>88</v>
      </c>
      <c r="EL5" s="34" t="s">
        <v>88</v>
      </c>
      <c r="EM5" s="34" t="s">
        <v>88</v>
      </c>
      <c r="EN5" s="34" t="s">
        <v>88</v>
      </c>
      <c r="EO5" s="34" t="s">
        <v>88</v>
      </c>
      <c r="EP5" s="34" t="s">
        <v>88</v>
      </c>
      <c r="EQ5" s="34" t="s">
        <v>88</v>
      </c>
      <c r="ER5" s="34" t="s">
        <v>88</v>
      </c>
      <c r="ES5" s="34" t="s">
        <v>88</v>
      </c>
      <c r="ET5" s="34" t="s">
        <v>88</v>
      </c>
      <c r="EU5" s="34" t="s">
        <v>88</v>
      </c>
      <c r="EV5" s="34" t="s">
        <v>88</v>
      </c>
      <c r="EW5" s="34" t="s">
        <v>88</v>
      </c>
      <c r="EX5" s="34" t="s">
        <v>88</v>
      </c>
      <c r="EY5" s="34" t="s">
        <v>88</v>
      </c>
      <c r="EZ5" s="34" t="s">
        <v>88</v>
      </c>
      <c r="FA5" s="34" t="s">
        <v>88</v>
      </c>
      <c r="FB5" s="34" t="s">
        <v>88</v>
      </c>
      <c r="FC5" s="34" t="s">
        <v>88</v>
      </c>
      <c r="FD5" s="34" t="s">
        <v>88</v>
      </c>
      <c r="FE5" s="34" t="s">
        <v>88</v>
      </c>
      <c r="FF5" s="34" t="s">
        <v>88</v>
      </c>
      <c r="FG5" s="34" t="s">
        <v>88</v>
      </c>
      <c r="FH5" s="34" t="s">
        <v>88</v>
      </c>
      <c r="FI5" s="34" t="s">
        <v>88</v>
      </c>
      <c r="FJ5" s="34" t="s">
        <v>88</v>
      </c>
      <c r="FK5" s="34" t="s">
        <v>88</v>
      </c>
      <c r="FL5" s="34" t="s">
        <v>88</v>
      </c>
      <c r="FM5" s="34" t="s">
        <v>88</v>
      </c>
      <c r="FN5" s="34" t="s">
        <v>88</v>
      </c>
      <c r="FO5" s="34" t="s">
        <v>88</v>
      </c>
      <c r="FP5" s="34" t="s">
        <v>88</v>
      </c>
    </row>
    <row r="6" spans="1:172" s="47" customFormat="1" ht="42.75" customHeight="1">
      <c r="A6" s="46" t="s">
        <v>81</v>
      </c>
      <c r="B6" s="79" t="s">
        <v>110</v>
      </c>
      <c r="C6" s="79"/>
      <c r="D6" s="79"/>
      <c r="E6" s="79" t="s">
        <v>111</v>
      </c>
      <c r="F6" s="79"/>
      <c r="G6" s="79"/>
      <c r="H6" s="79" t="s">
        <v>124</v>
      </c>
      <c r="I6" s="79"/>
      <c r="J6" s="79"/>
      <c r="K6" s="79" t="s">
        <v>124</v>
      </c>
      <c r="L6" s="79"/>
      <c r="M6" s="79"/>
      <c r="N6" s="79" t="s">
        <v>124</v>
      </c>
      <c r="O6" s="79"/>
      <c r="P6" s="79"/>
      <c r="Q6" s="79" t="s">
        <v>124</v>
      </c>
      <c r="R6" s="79"/>
      <c r="S6" s="79"/>
      <c r="T6" s="79" t="s">
        <v>125</v>
      </c>
      <c r="U6" s="79"/>
      <c r="V6" s="79"/>
      <c r="W6" s="79" t="s">
        <v>127</v>
      </c>
      <c r="X6" s="79"/>
      <c r="Y6" s="79"/>
      <c r="Z6" s="79" t="s">
        <v>127</v>
      </c>
      <c r="AA6" s="79"/>
      <c r="AB6" s="79"/>
      <c r="AC6" s="79" t="s">
        <v>127</v>
      </c>
      <c r="AD6" s="79"/>
      <c r="AE6" s="79"/>
      <c r="AF6" s="79" t="s">
        <v>127</v>
      </c>
      <c r="AG6" s="79"/>
      <c r="AH6" s="79"/>
      <c r="AI6" s="79" t="s">
        <v>128</v>
      </c>
      <c r="AJ6" s="79"/>
      <c r="AK6" s="79"/>
      <c r="AL6" s="81" t="s">
        <v>139</v>
      </c>
      <c r="AM6" s="81"/>
      <c r="AN6" s="81"/>
      <c r="AO6" s="81" t="s">
        <v>144</v>
      </c>
      <c r="AP6" s="81"/>
      <c r="AQ6" s="81"/>
      <c r="AR6" s="79" t="s">
        <v>128</v>
      </c>
      <c r="AS6" s="79"/>
      <c r="AT6" s="79"/>
      <c r="AU6" s="79" t="s">
        <v>128</v>
      </c>
      <c r="AV6" s="79"/>
      <c r="AW6" s="79"/>
      <c r="AX6" s="79" t="s">
        <v>126</v>
      </c>
      <c r="AY6" s="79"/>
      <c r="AZ6" s="79"/>
      <c r="BA6" s="79" t="s">
        <v>126</v>
      </c>
      <c r="BB6" s="79"/>
      <c r="BC6" s="79"/>
      <c r="BD6" s="79" t="s">
        <v>119</v>
      </c>
      <c r="BE6" s="79"/>
      <c r="BF6" s="79"/>
      <c r="BG6" s="79" t="s">
        <v>119</v>
      </c>
      <c r="BH6" s="79"/>
      <c r="BI6" s="79"/>
      <c r="BJ6" s="79" t="s">
        <v>119</v>
      </c>
      <c r="BK6" s="79"/>
      <c r="BL6" s="79"/>
      <c r="BM6" s="79" t="s">
        <v>119</v>
      </c>
      <c r="BN6" s="79"/>
      <c r="BO6" s="79"/>
      <c r="BP6" s="79" t="s">
        <v>119</v>
      </c>
      <c r="BQ6" s="79"/>
      <c r="BR6" s="79"/>
      <c r="BS6" s="79" t="s">
        <v>119</v>
      </c>
      <c r="BT6" s="79"/>
      <c r="BU6" s="79"/>
      <c r="BV6" s="79" t="s">
        <v>119</v>
      </c>
      <c r="BW6" s="79"/>
      <c r="BX6" s="79"/>
      <c r="BY6" s="79" t="s">
        <v>119</v>
      </c>
      <c r="BZ6" s="79"/>
      <c r="CA6" s="79"/>
      <c r="CB6" s="79" t="s">
        <v>119</v>
      </c>
      <c r="CC6" s="79"/>
      <c r="CD6" s="79"/>
      <c r="CE6" s="79" t="s">
        <v>119</v>
      </c>
      <c r="CF6" s="79"/>
      <c r="CG6" s="79"/>
      <c r="CH6" s="79" t="s">
        <v>119</v>
      </c>
      <c r="CI6" s="79"/>
      <c r="CJ6" s="79"/>
      <c r="CK6" s="79" t="s">
        <v>119</v>
      </c>
      <c r="CL6" s="79"/>
      <c r="CM6" s="79"/>
      <c r="CN6" s="79" t="s">
        <v>119</v>
      </c>
      <c r="CO6" s="79"/>
      <c r="CP6" s="79"/>
      <c r="CQ6" s="79" t="s">
        <v>119</v>
      </c>
      <c r="CR6" s="79"/>
      <c r="CS6" s="79"/>
      <c r="CT6" s="79" t="s">
        <v>119</v>
      </c>
      <c r="CU6" s="79"/>
      <c r="CV6" s="79"/>
      <c r="CW6" s="79" t="s">
        <v>119</v>
      </c>
      <c r="CX6" s="79"/>
      <c r="CY6" s="79"/>
      <c r="CZ6" s="79" t="s">
        <v>119</v>
      </c>
      <c r="DA6" s="79"/>
      <c r="DB6" s="79"/>
      <c r="DC6" s="79" t="s">
        <v>119</v>
      </c>
      <c r="DD6" s="79"/>
      <c r="DE6" s="79"/>
      <c r="DF6" s="79" t="s">
        <v>119</v>
      </c>
      <c r="DG6" s="79"/>
      <c r="DH6" s="79"/>
      <c r="DI6" s="79" t="s">
        <v>119</v>
      </c>
      <c r="DJ6" s="79"/>
      <c r="DK6" s="79"/>
      <c r="DL6" s="79" t="s">
        <v>119</v>
      </c>
      <c r="DM6" s="79"/>
      <c r="DN6" s="79"/>
      <c r="DO6" s="79" t="s">
        <v>119</v>
      </c>
      <c r="DP6" s="79"/>
      <c r="DQ6" s="79"/>
      <c r="DR6" s="79" t="s">
        <v>119</v>
      </c>
      <c r="DS6" s="79"/>
      <c r="DT6" s="79"/>
      <c r="DU6" s="79" t="s">
        <v>119</v>
      </c>
      <c r="DV6" s="79"/>
      <c r="DW6" s="79"/>
      <c r="DX6" s="79" t="s">
        <v>119</v>
      </c>
      <c r="DY6" s="79"/>
      <c r="DZ6" s="79"/>
      <c r="EA6" s="79" t="s">
        <v>119</v>
      </c>
      <c r="EB6" s="79"/>
      <c r="EC6" s="79"/>
      <c r="ED6" s="79" t="s">
        <v>119</v>
      </c>
      <c r="EE6" s="79"/>
      <c r="EF6" s="79"/>
      <c r="EG6" s="79" t="s">
        <v>119</v>
      </c>
      <c r="EH6" s="79"/>
      <c r="EI6" s="79"/>
      <c r="EJ6" s="79" t="s">
        <v>119</v>
      </c>
      <c r="EK6" s="79"/>
      <c r="EL6" s="79"/>
      <c r="EM6" s="79" t="s">
        <v>119</v>
      </c>
      <c r="EN6" s="79"/>
      <c r="EO6" s="79"/>
      <c r="EP6" s="79" t="s">
        <v>119</v>
      </c>
      <c r="EQ6" s="79"/>
      <c r="ER6" s="79"/>
      <c r="ES6" s="79" t="s">
        <v>119</v>
      </c>
      <c r="ET6" s="79"/>
      <c r="EU6" s="79"/>
      <c r="EV6" s="79" t="s">
        <v>119</v>
      </c>
      <c r="EW6" s="79"/>
      <c r="EX6" s="79"/>
      <c r="EY6" s="79" t="s">
        <v>119</v>
      </c>
      <c r="EZ6" s="79"/>
      <c r="FA6" s="79"/>
      <c r="FB6" s="79" t="s">
        <v>119</v>
      </c>
      <c r="FC6" s="79"/>
      <c r="FD6" s="79"/>
      <c r="FE6" s="79" t="s">
        <v>119</v>
      </c>
      <c r="FF6" s="79"/>
      <c r="FG6" s="79"/>
      <c r="FH6" s="79" t="s">
        <v>119</v>
      </c>
      <c r="FI6" s="79"/>
      <c r="FJ6" s="79"/>
      <c r="FK6" s="79" t="s">
        <v>119</v>
      </c>
      <c r="FL6" s="79"/>
      <c r="FM6" s="79"/>
      <c r="FN6" s="79" t="s">
        <v>119</v>
      </c>
      <c r="FO6" s="79"/>
      <c r="FP6" s="79"/>
    </row>
    <row r="7" spans="1:172">
      <c r="A7" s="59">
        <v>1987</v>
      </c>
      <c r="B7" s="39">
        <v>4261525</v>
      </c>
      <c r="C7" s="39">
        <v>1200343</v>
      </c>
      <c r="D7" s="39">
        <v>5461868</v>
      </c>
      <c r="E7" s="39">
        <v>63465910</v>
      </c>
      <c r="F7" s="39">
        <v>0</v>
      </c>
      <c r="G7" s="39">
        <v>63465910</v>
      </c>
      <c r="H7" s="39">
        <v>0</v>
      </c>
      <c r="I7" s="39">
        <v>0</v>
      </c>
      <c r="J7" s="39">
        <v>9526216</v>
      </c>
      <c r="K7" s="39">
        <v>0</v>
      </c>
      <c r="L7" s="39">
        <v>0</v>
      </c>
      <c r="M7" s="39">
        <v>118854016</v>
      </c>
      <c r="N7" s="39">
        <v>0</v>
      </c>
      <c r="O7" s="39">
        <v>0</v>
      </c>
      <c r="P7" s="39">
        <v>93687703</v>
      </c>
      <c r="Q7" s="39">
        <v>0</v>
      </c>
      <c r="R7" s="39">
        <v>0</v>
      </c>
      <c r="S7" s="39">
        <v>2379588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1754464</v>
      </c>
      <c r="Z7" s="39">
        <v>0</v>
      </c>
      <c r="AA7" s="39">
        <v>0</v>
      </c>
      <c r="AB7" s="39">
        <v>5673297</v>
      </c>
      <c r="AC7" s="39">
        <v>0</v>
      </c>
      <c r="AD7" s="39">
        <v>0</v>
      </c>
      <c r="AE7" s="39">
        <v>305760</v>
      </c>
      <c r="AF7" s="39">
        <v>0</v>
      </c>
      <c r="AG7" s="39">
        <v>0</v>
      </c>
      <c r="AH7" s="39">
        <v>1406215</v>
      </c>
      <c r="AI7" s="39">
        <v>0</v>
      </c>
      <c r="AJ7" s="39">
        <v>0</v>
      </c>
      <c r="AK7" s="39">
        <v>0</v>
      </c>
      <c r="AL7" s="39"/>
      <c r="AM7" s="39"/>
      <c r="AN7" s="39"/>
      <c r="AO7" s="39"/>
      <c r="AP7" s="39"/>
      <c r="AQ7" s="39"/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D7" s="70">
        <v>0</v>
      </c>
      <c r="BE7" s="70">
        <v>0</v>
      </c>
      <c r="BF7" s="70">
        <v>0</v>
      </c>
      <c r="BG7" s="70"/>
      <c r="BH7" s="70"/>
      <c r="BI7" s="70"/>
      <c r="BJ7" s="70">
        <v>0</v>
      </c>
      <c r="BK7" s="70">
        <v>0</v>
      </c>
      <c r="BL7" s="70">
        <v>0</v>
      </c>
      <c r="BM7" s="70"/>
      <c r="BN7" s="70"/>
      <c r="BO7" s="70"/>
      <c r="BP7" s="70">
        <v>0</v>
      </c>
      <c r="BQ7" s="70">
        <v>0</v>
      </c>
      <c r="BR7" s="70">
        <v>0</v>
      </c>
      <c r="BS7" s="70"/>
      <c r="BT7" s="70"/>
      <c r="BU7" s="70"/>
      <c r="BV7" s="70">
        <v>0</v>
      </c>
      <c r="BW7" s="70">
        <v>0</v>
      </c>
      <c r="BX7" s="70">
        <v>0</v>
      </c>
      <c r="BY7" s="70"/>
      <c r="BZ7" s="70"/>
      <c r="CA7" s="70"/>
      <c r="CB7" s="70">
        <v>0</v>
      </c>
      <c r="CC7" s="70">
        <v>0</v>
      </c>
      <c r="CD7" s="70">
        <v>0</v>
      </c>
      <c r="CE7" s="70">
        <v>0</v>
      </c>
      <c r="CF7" s="70">
        <v>0</v>
      </c>
      <c r="CG7" s="70">
        <v>0</v>
      </c>
      <c r="CH7" s="70">
        <v>0</v>
      </c>
      <c r="CI7" s="70">
        <v>0</v>
      </c>
      <c r="CJ7" s="70">
        <v>0</v>
      </c>
      <c r="CK7" s="70">
        <v>0</v>
      </c>
      <c r="CL7" s="70">
        <v>0</v>
      </c>
      <c r="CM7" s="70">
        <v>0</v>
      </c>
      <c r="CN7" s="70">
        <v>0</v>
      </c>
      <c r="CO7" s="70">
        <v>0</v>
      </c>
      <c r="CP7" s="70">
        <v>0</v>
      </c>
      <c r="CQ7" s="70"/>
      <c r="CR7" s="70"/>
      <c r="CS7" s="70"/>
      <c r="CT7" s="70">
        <v>0</v>
      </c>
      <c r="CU7" s="70">
        <v>0</v>
      </c>
      <c r="CV7" s="70">
        <v>0</v>
      </c>
      <c r="CW7" s="70"/>
      <c r="CX7" s="70"/>
      <c r="CY7" s="70"/>
      <c r="CZ7" s="70">
        <v>0</v>
      </c>
      <c r="DA7" s="70">
        <v>0</v>
      </c>
      <c r="DB7" s="70">
        <v>0</v>
      </c>
      <c r="DC7" s="70">
        <v>0</v>
      </c>
      <c r="DD7" s="70">
        <v>0</v>
      </c>
      <c r="DE7" s="70">
        <v>0</v>
      </c>
      <c r="DF7" s="70">
        <v>0</v>
      </c>
      <c r="DG7" s="70">
        <v>0</v>
      </c>
      <c r="DH7" s="70">
        <v>0</v>
      </c>
      <c r="DI7" s="70"/>
      <c r="DJ7" s="70"/>
      <c r="DK7" s="70"/>
      <c r="DL7" s="70"/>
      <c r="DM7" s="70"/>
      <c r="DN7" s="70"/>
      <c r="DO7" s="70">
        <v>0</v>
      </c>
      <c r="DP7" s="70">
        <v>0</v>
      </c>
      <c r="DQ7" s="70">
        <v>0</v>
      </c>
      <c r="DR7" s="70"/>
      <c r="DS7" s="70"/>
      <c r="DT7" s="70"/>
      <c r="DU7" s="70">
        <v>0</v>
      </c>
      <c r="DV7" s="70">
        <v>0</v>
      </c>
      <c r="DW7" s="70">
        <v>0</v>
      </c>
      <c r="DX7" s="70"/>
      <c r="DY7" s="70"/>
      <c r="DZ7" s="70"/>
      <c r="EA7" s="70">
        <v>0</v>
      </c>
      <c r="EB7" s="70">
        <v>0</v>
      </c>
      <c r="EC7" s="70">
        <v>0</v>
      </c>
      <c r="ED7" s="70"/>
      <c r="EE7" s="70"/>
      <c r="EF7" s="70"/>
      <c r="EG7" s="70">
        <v>0</v>
      </c>
      <c r="EH7" s="70">
        <v>0</v>
      </c>
      <c r="EI7" s="70">
        <v>0</v>
      </c>
      <c r="EJ7" s="70"/>
      <c r="EK7" s="70"/>
      <c r="EL7" s="70"/>
      <c r="EM7" s="70">
        <v>0</v>
      </c>
      <c r="EN7" s="70">
        <v>0</v>
      </c>
      <c r="EO7" s="70">
        <v>0</v>
      </c>
      <c r="EP7" s="70"/>
      <c r="EQ7" s="70"/>
      <c r="ER7" s="70"/>
      <c r="ES7" s="70"/>
      <c r="ET7" s="70"/>
      <c r="EU7" s="70"/>
      <c r="EV7" s="70"/>
      <c r="EW7" s="70"/>
      <c r="EX7" s="70"/>
      <c r="EY7" s="70">
        <v>0</v>
      </c>
      <c r="EZ7" s="70">
        <v>0</v>
      </c>
      <c r="FA7" s="70">
        <v>0</v>
      </c>
      <c r="FB7" s="70">
        <v>0</v>
      </c>
      <c r="FC7" s="70">
        <v>0</v>
      </c>
      <c r="FD7" s="70">
        <v>0</v>
      </c>
      <c r="FE7" s="70">
        <v>0</v>
      </c>
      <c r="FF7" s="70">
        <v>0</v>
      </c>
      <c r="FG7" s="70">
        <v>0</v>
      </c>
      <c r="FH7" s="70">
        <v>0</v>
      </c>
      <c r="FI7" s="70">
        <v>0</v>
      </c>
      <c r="FJ7" s="70">
        <v>0</v>
      </c>
      <c r="FK7" s="70"/>
      <c r="FL7" s="70"/>
      <c r="FM7" s="70"/>
      <c r="FN7" s="70">
        <v>0</v>
      </c>
      <c r="FO7" s="70">
        <v>0</v>
      </c>
      <c r="FP7" s="70">
        <v>0</v>
      </c>
    </row>
    <row r="8" spans="1:172">
      <c r="A8" s="59">
        <v>1988</v>
      </c>
      <c r="B8" s="39">
        <v>4395120</v>
      </c>
      <c r="C8" s="39">
        <v>1083430</v>
      </c>
      <c r="D8" s="39">
        <v>5478550</v>
      </c>
      <c r="E8" s="39">
        <v>58891379</v>
      </c>
      <c r="F8" s="39">
        <v>0</v>
      </c>
      <c r="G8" s="39">
        <v>58891379</v>
      </c>
      <c r="H8" s="39">
        <v>0</v>
      </c>
      <c r="I8" s="39">
        <v>0</v>
      </c>
      <c r="J8" s="39">
        <v>12981488</v>
      </c>
      <c r="K8" s="39">
        <v>0</v>
      </c>
      <c r="L8" s="39">
        <v>0</v>
      </c>
      <c r="M8" s="39">
        <v>123713217</v>
      </c>
      <c r="N8" s="39">
        <v>0</v>
      </c>
      <c r="O8" s="39">
        <v>0</v>
      </c>
      <c r="P8" s="39">
        <v>105581028</v>
      </c>
      <c r="Q8" s="39">
        <v>0</v>
      </c>
      <c r="R8" s="39">
        <v>0</v>
      </c>
      <c r="S8" s="39">
        <v>2404283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1580613</v>
      </c>
      <c r="Z8" s="39">
        <v>0</v>
      </c>
      <c r="AA8" s="39">
        <v>0</v>
      </c>
      <c r="AB8" s="39">
        <v>5514374</v>
      </c>
      <c r="AC8" s="39">
        <v>0</v>
      </c>
      <c r="AD8" s="39">
        <v>0</v>
      </c>
      <c r="AE8" s="39">
        <v>258844</v>
      </c>
      <c r="AF8" s="39">
        <v>0</v>
      </c>
      <c r="AG8" s="39">
        <v>0</v>
      </c>
      <c r="AH8" s="39">
        <v>1292278</v>
      </c>
      <c r="AI8" s="39">
        <v>0</v>
      </c>
      <c r="AJ8" s="39">
        <v>0</v>
      </c>
      <c r="AK8" s="39">
        <v>0</v>
      </c>
      <c r="AL8" s="39"/>
      <c r="AM8" s="39"/>
      <c r="AN8" s="39"/>
      <c r="AO8" s="39"/>
      <c r="AP8" s="39"/>
      <c r="AQ8" s="39"/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70">
        <v>0</v>
      </c>
      <c r="BE8" s="70">
        <v>0</v>
      </c>
      <c r="BF8" s="70">
        <v>0</v>
      </c>
      <c r="BG8" s="70"/>
      <c r="BH8" s="70"/>
      <c r="BI8" s="70"/>
      <c r="BJ8" s="70">
        <v>0</v>
      </c>
      <c r="BK8" s="70">
        <v>0</v>
      </c>
      <c r="BL8" s="70">
        <v>0</v>
      </c>
      <c r="BM8" s="70"/>
      <c r="BN8" s="70"/>
      <c r="BO8" s="70"/>
      <c r="BP8" s="70">
        <v>0</v>
      </c>
      <c r="BQ8" s="70">
        <v>0</v>
      </c>
      <c r="BR8" s="70">
        <v>0</v>
      </c>
      <c r="BS8" s="70"/>
      <c r="BT8" s="70"/>
      <c r="BU8" s="70"/>
      <c r="BV8" s="70">
        <v>0</v>
      </c>
      <c r="BW8" s="70">
        <v>0</v>
      </c>
      <c r="BX8" s="70">
        <v>0</v>
      </c>
      <c r="BY8" s="70"/>
      <c r="BZ8" s="70"/>
      <c r="CA8" s="70"/>
      <c r="CB8" s="70">
        <v>0</v>
      </c>
      <c r="CC8" s="70">
        <v>0</v>
      </c>
      <c r="CD8" s="70">
        <v>0</v>
      </c>
      <c r="CE8" s="70">
        <v>0</v>
      </c>
      <c r="CF8" s="70">
        <v>0</v>
      </c>
      <c r="CG8" s="70">
        <v>0</v>
      </c>
      <c r="CH8" s="70">
        <v>0</v>
      </c>
      <c r="CI8" s="70">
        <v>0</v>
      </c>
      <c r="CJ8" s="70">
        <v>0</v>
      </c>
      <c r="CK8" s="70">
        <v>0</v>
      </c>
      <c r="CL8" s="70">
        <v>0</v>
      </c>
      <c r="CM8" s="70">
        <v>0</v>
      </c>
      <c r="CN8" s="70">
        <v>0</v>
      </c>
      <c r="CO8" s="70">
        <v>0</v>
      </c>
      <c r="CP8" s="70">
        <v>0</v>
      </c>
      <c r="CQ8" s="70"/>
      <c r="CR8" s="70"/>
      <c r="CS8" s="70"/>
      <c r="CT8" s="70">
        <v>0</v>
      </c>
      <c r="CU8" s="70">
        <v>0</v>
      </c>
      <c r="CV8" s="70">
        <v>0</v>
      </c>
      <c r="CW8" s="70"/>
      <c r="CX8" s="70"/>
      <c r="CY8" s="70"/>
      <c r="CZ8" s="70">
        <v>0</v>
      </c>
      <c r="DA8" s="70">
        <v>0</v>
      </c>
      <c r="DB8" s="70">
        <v>0</v>
      </c>
      <c r="DC8" s="70">
        <v>0</v>
      </c>
      <c r="DD8" s="70">
        <v>0</v>
      </c>
      <c r="DE8" s="70">
        <v>0</v>
      </c>
      <c r="DF8" s="70">
        <v>0</v>
      </c>
      <c r="DG8" s="70">
        <v>0</v>
      </c>
      <c r="DH8" s="70">
        <v>0</v>
      </c>
      <c r="DI8" s="70"/>
      <c r="DJ8" s="70"/>
      <c r="DK8" s="70"/>
      <c r="DL8" s="70"/>
      <c r="DM8" s="70"/>
      <c r="DN8" s="70"/>
      <c r="DO8" s="70">
        <v>0</v>
      </c>
      <c r="DP8" s="70">
        <v>0</v>
      </c>
      <c r="DQ8" s="70">
        <v>0</v>
      </c>
      <c r="DR8" s="70"/>
      <c r="DS8" s="70"/>
      <c r="DT8" s="70"/>
      <c r="DU8" s="70">
        <v>0</v>
      </c>
      <c r="DV8" s="70">
        <v>0</v>
      </c>
      <c r="DW8" s="70">
        <v>0</v>
      </c>
      <c r="DX8" s="70"/>
      <c r="DY8" s="70"/>
      <c r="DZ8" s="70"/>
      <c r="EA8" s="70">
        <v>0</v>
      </c>
      <c r="EB8" s="70">
        <v>0</v>
      </c>
      <c r="EC8" s="70">
        <v>0</v>
      </c>
      <c r="ED8" s="70"/>
      <c r="EE8" s="70"/>
      <c r="EF8" s="70"/>
      <c r="EG8" s="70">
        <v>0</v>
      </c>
      <c r="EH8" s="70">
        <v>0</v>
      </c>
      <c r="EI8" s="70">
        <v>0</v>
      </c>
      <c r="EJ8" s="70"/>
      <c r="EK8" s="70"/>
      <c r="EL8" s="70"/>
      <c r="EM8" s="70">
        <v>0</v>
      </c>
      <c r="EN8" s="70">
        <v>0</v>
      </c>
      <c r="EO8" s="70">
        <v>0</v>
      </c>
      <c r="EP8" s="70"/>
      <c r="EQ8" s="70"/>
      <c r="ER8" s="70"/>
      <c r="ES8" s="70"/>
      <c r="ET8" s="70"/>
      <c r="EU8" s="70"/>
      <c r="EV8" s="70"/>
      <c r="EW8" s="70"/>
      <c r="EX8" s="70"/>
      <c r="EY8" s="70">
        <v>0</v>
      </c>
      <c r="EZ8" s="70">
        <v>0</v>
      </c>
      <c r="FA8" s="70">
        <v>0</v>
      </c>
      <c r="FB8" s="70">
        <v>0</v>
      </c>
      <c r="FC8" s="70">
        <v>0</v>
      </c>
      <c r="FD8" s="70">
        <v>0</v>
      </c>
      <c r="FE8" s="70">
        <v>0</v>
      </c>
      <c r="FF8" s="70">
        <v>0</v>
      </c>
      <c r="FG8" s="70">
        <v>0</v>
      </c>
      <c r="FH8" s="70">
        <v>0</v>
      </c>
      <c r="FI8" s="70">
        <v>0</v>
      </c>
      <c r="FJ8" s="70">
        <v>0</v>
      </c>
      <c r="FK8" s="70"/>
      <c r="FL8" s="70"/>
      <c r="FM8" s="70"/>
      <c r="FN8" s="70">
        <v>0</v>
      </c>
      <c r="FO8" s="70">
        <v>0</v>
      </c>
      <c r="FP8" s="70">
        <v>0</v>
      </c>
    </row>
    <row r="9" spans="1:172">
      <c r="A9" s="59">
        <v>1989</v>
      </c>
      <c r="B9" s="39">
        <v>3743706</v>
      </c>
      <c r="C9" s="39">
        <v>1279451</v>
      </c>
      <c r="D9" s="39">
        <v>5023157</v>
      </c>
      <c r="E9" s="39">
        <v>65907524</v>
      </c>
      <c r="F9" s="39">
        <v>0</v>
      </c>
      <c r="G9" s="39">
        <v>65907524</v>
      </c>
      <c r="H9" s="39">
        <v>0</v>
      </c>
      <c r="I9" s="39">
        <v>0</v>
      </c>
      <c r="J9" s="39">
        <v>26162503</v>
      </c>
      <c r="K9" s="39">
        <v>0</v>
      </c>
      <c r="L9" s="39">
        <v>0</v>
      </c>
      <c r="M9" s="39">
        <v>119184147</v>
      </c>
      <c r="N9" s="39">
        <v>0</v>
      </c>
      <c r="O9" s="39">
        <v>0</v>
      </c>
      <c r="P9" s="39">
        <v>122317683</v>
      </c>
      <c r="Q9" s="39">
        <v>0</v>
      </c>
      <c r="R9" s="39">
        <v>0</v>
      </c>
      <c r="S9" s="39">
        <v>2316215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1808642</v>
      </c>
      <c r="Z9" s="39">
        <v>0</v>
      </c>
      <c r="AA9" s="39">
        <v>0</v>
      </c>
      <c r="AB9" s="39">
        <v>5497550</v>
      </c>
      <c r="AC9" s="39">
        <v>0</v>
      </c>
      <c r="AD9" s="39">
        <v>0</v>
      </c>
      <c r="AE9" s="39">
        <v>213350</v>
      </c>
      <c r="AF9" s="39">
        <v>0</v>
      </c>
      <c r="AG9" s="39">
        <v>0</v>
      </c>
      <c r="AH9" s="39">
        <v>1153981</v>
      </c>
      <c r="AI9" s="39">
        <v>0</v>
      </c>
      <c r="AJ9" s="39">
        <v>0</v>
      </c>
      <c r="AK9" s="39">
        <v>0</v>
      </c>
      <c r="AL9" s="39"/>
      <c r="AM9" s="39"/>
      <c r="AN9" s="39"/>
      <c r="AO9" s="39"/>
      <c r="AP9" s="39"/>
      <c r="AQ9" s="39"/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70">
        <v>0</v>
      </c>
      <c r="BE9" s="70">
        <v>0</v>
      </c>
      <c r="BF9" s="70">
        <v>0</v>
      </c>
      <c r="BG9" s="70"/>
      <c r="BH9" s="70"/>
      <c r="BI9" s="70"/>
      <c r="BJ9" s="70">
        <v>0</v>
      </c>
      <c r="BK9" s="70">
        <v>0</v>
      </c>
      <c r="BL9" s="70">
        <v>0</v>
      </c>
      <c r="BM9" s="70"/>
      <c r="BN9" s="70"/>
      <c r="BO9" s="70"/>
      <c r="BP9" s="70">
        <v>0</v>
      </c>
      <c r="BQ9" s="70">
        <v>0</v>
      </c>
      <c r="BR9" s="70">
        <v>0</v>
      </c>
      <c r="BS9" s="70"/>
      <c r="BT9" s="70"/>
      <c r="BU9" s="70"/>
      <c r="BV9" s="70">
        <v>0</v>
      </c>
      <c r="BW9" s="70">
        <v>0</v>
      </c>
      <c r="BX9" s="70">
        <v>0</v>
      </c>
      <c r="BY9" s="70"/>
      <c r="BZ9" s="70"/>
      <c r="CA9" s="70"/>
      <c r="CB9" s="70">
        <v>0</v>
      </c>
      <c r="CC9" s="70">
        <v>0</v>
      </c>
      <c r="CD9" s="70">
        <v>0</v>
      </c>
      <c r="CE9" s="70">
        <v>0</v>
      </c>
      <c r="CF9" s="70">
        <v>0</v>
      </c>
      <c r="CG9" s="70">
        <v>0</v>
      </c>
      <c r="CH9" s="70">
        <v>0</v>
      </c>
      <c r="CI9" s="70">
        <v>0</v>
      </c>
      <c r="CJ9" s="70">
        <v>0</v>
      </c>
      <c r="CK9" s="70">
        <v>0</v>
      </c>
      <c r="CL9" s="70">
        <v>0</v>
      </c>
      <c r="CM9" s="70">
        <v>0</v>
      </c>
      <c r="CN9" s="70">
        <v>0</v>
      </c>
      <c r="CO9" s="70">
        <v>0</v>
      </c>
      <c r="CP9" s="70">
        <v>0</v>
      </c>
      <c r="CQ9" s="70"/>
      <c r="CR9" s="70"/>
      <c r="CS9" s="70"/>
      <c r="CT9" s="70">
        <v>0</v>
      </c>
      <c r="CU9" s="70">
        <v>0</v>
      </c>
      <c r="CV9" s="70">
        <v>0</v>
      </c>
      <c r="CW9" s="70"/>
      <c r="CX9" s="70"/>
      <c r="CY9" s="70"/>
      <c r="CZ9" s="70">
        <v>0</v>
      </c>
      <c r="DA9" s="70">
        <v>0</v>
      </c>
      <c r="DB9" s="70">
        <v>0</v>
      </c>
      <c r="DC9" s="70">
        <v>0</v>
      </c>
      <c r="DD9" s="70">
        <v>0</v>
      </c>
      <c r="DE9" s="70">
        <v>0</v>
      </c>
      <c r="DF9" s="70">
        <v>0</v>
      </c>
      <c r="DG9" s="70">
        <v>0</v>
      </c>
      <c r="DH9" s="70">
        <v>0</v>
      </c>
      <c r="DI9" s="70"/>
      <c r="DJ9" s="70"/>
      <c r="DK9" s="70"/>
      <c r="DL9" s="70"/>
      <c r="DM9" s="70"/>
      <c r="DN9" s="70"/>
      <c r="DO9" s="70">
        <v>0</v>
      </c>
      <c r="DP9" s="70">
        <v>0</v>
      </c>
      <c r="DQ9" s="70">
        <v>0</v>
      </c>
      <c r="DR9" s="70"/>
      <c r="DS9" s="70"/>
      <c r="DT9" s="70"/>
      <c r="DU9" s="70">
        <v>0</v>
      </c>
      <c r="DV9" s="70">
        <v>0</v>
      </c>
      <c r="DW9" s="70">
        <v>0</v>
      </c>
      <c r="DX9" s="70"/>
      <c r="DY9" s="70"/>
      <c r="DZ9" s="70"/>
      <c r="EA9" s="70">
        <v>0</v>
      </c>
      <c r="EB9" s="70">
        <v>0</v>
      </c>
      <c r="EC9" s="70">
        <v>0</v>
      </c>
      <c r="ED9" s="70"/>
      <c r="EE9" s="70"/>
      <c r="EF9" s="70"/>
      <c r="EG9" s="70">
        <v>0</v>
      </c>
      <c r="EH9" s="70">
        <v>0</v>
      </c>
      <c r="EI9" s="70">
        <v>0</v>
      </c>
      <c r="EJ9" s="70"/>
      <c r="EK9" s="70"/>
      <c r="EL9" s="70"/>
      <c r="EM9" s="70">
        <v>0</v>
      </c>
      <c r="EN9" s="70">
        <v>0</v>
      </c>
      <c r="EO9" s="70">
        <v>0</v>
      </c>
      <c r="EP9" s="70"/>
      <c r="EQ9" s="70"/>
      <c r="ER9" s="70"/>
      <c r="ES9" s="70"/>
      <c r="ET9" s="70"/>
      <c r="EU9" s="70"/>
      <c r="EV9" s="70"/>
      <c r="EW9" s="70"/>
      <c r="EX9" s="70"/>
      <c r="EY9" s="70">
        <v>0</v>
      </c>
      <c r="EZ9" s="70">
        <v>0</v>
      </c>
      <c r="FA9" s="70">
        <v>0</v>
      </c>
      <c r="FB9" s="70">
        <v>0</v>
      </c>
      <c r="FC9" s="70">
        <v>0</v>
      </c>
      <c r="FD9" s="70">
        <v>0</v>
      </c>
      <c r="FE9" s="70">
        <v>0</v>
      </c>
      <c r="FF9" s="70">
        <v>0</v>
      </c>
      <c r="FG9" s="70">
        <v>0</v>
      </c>
      <c r="FH9" s="70">
        <v>0</v>
      </c>
      <c r="FI9" s="70">
        <v>0</v>
      </c>
      <c r="FJ9" s="70">
        <v>0</v>
      </c>
      <c r="FK9" s="70"/>
      <c r="FL9" s="70"/>
      <c r="FM9" s="70"/>
      <c r="FN9" s="70">
        <v>0</v>
      </c>
      <c r="FO9" s="70">
        <v>0</v>
      </c>
      <c r="FP9" s="70">
        <v>0</v>
      </c>
    </row>
    <row r="10" spans="1:172">
      <c r="A10" s="59">
        <v>1990</v>
      </c>
      <c r="B10" s="39">
        <v>2856694</v>
      </c>
      <c r="C10" s="39">
        <v>1831763</v>
      </c>
      <c r="D10" s="39">
        <v>4688457</v>
      </c>
      <c r="E10" s="39">
        <v>69036349</v>
      </c>
      <c r="F10" s="39">
        <v>0</v>
      </c>
      <c r="G10" s="39">
        <v>69036349</v>
      </c>
      <c r="H10" s="39">
        <v>0</v>
      </c>
      <c r="I10" s="39">
        <v>0</v>
      </c>
      <c r="J10" s="39">
        <v>28989558</v>
      </c>
      <c r="K10" s="39">
        <v>0</v>
      </c>
      <c r="L10" s="39">
        <v>0</v>
      </c>
      <c r="M10" s="39">
        <v>118990487</v>
      </c>
      <c r="N10" s="39">
        <v>0</v>
      </c>
      <c r="O10" s="39">
        <v>0</v>
      </c>
      <c r="P10" s="39">
        <v>119071488</v>
      </c>
      <c r="Q10" s="39">
        <v>0</v>
      </c>
      <c r="R10" s="39">
        <v>0</v>
      </c>
      <c r="S10" s="39">
        <v>2142209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1825392</v>
      </c>
      <c r="Z10" s="39">
        <v>0</v>
      </c>
      <c r="AA10" s="39">
        <v>0</v>
      </c>
      <c r="AB10" s="39">
        <v>5142194</v>
      </c>
      <c r="AC10" s="39">
        <v>0</v>
      </c>
      <c r="AD10" s="39">
        <v>0</v>
      </c>
      <c r="AE10" s="39">
        <v>255885</v>
      </c>
      <c r="AF10" s="39">
        <v>0</v>
      </c>
      <c r="AG10" s="39">
        <v>0</v>
      </c>
      <c r="AH10" s="39">
        <v>1079499</v>
      </c>
      <c r="AI10" s="39">
        <v>0</v>
      </c>
      <c r="AJ10" s="39">
        <v>0</v>
      </c>
      <c r="AK10" s="39">
        <v>0</v>
      </c>
      <c r="AL10" s="39"/>
      <c r="AM10" s="39"/>
      <c r="AN10" s="39"/>
      <c r="AO10" s="39"/>
      <c r="AP10" s="39"/>
      <c r="AQ10" s="39"/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70">
        <v>0</v>
      </c>
      <c r="BE10" s="70">
        <v>0</v>
      </c>
      <c r="BF10" s="70">
        <v>0</v>
      </c>
      <c r="BG10" s="70"/>
      <c r="BH10" s="70"/>
      <c r="BI10" s="70"/>
      <c r="BJ10" s="70">
        <v>0</v>
      </c>
      <c r="BK10" s="70">
        <v>0</v>
      </c>
      <c r="BL10" s="70">
        <v>0</v>
      </c>
      <c r="BM10" s="70"/>
      <c r="BN10" s="70"/>
      <c r="BO10" s="70"/>
      <c r="BP10" s="70">
        <v>0</v>
      </c>
      <c r="BQ10" s="70">
        <v>0</v>
      </c>
      <c r="BR10" s="70">
        <v>0</v>
      </c>
      <c r="BS10" s="70"/>
      <c r="BT10" s="70"/>
      <c r="BU10" s="70"/>
      <c r="BV10" s="70">
        <v>0</v>
      </c>
      <c r="BW10" s="70">
        <v>0</v>
      </c>
      <c r="BX10" s="70">
        <v>0</v>
      </c>
      <c r="BY10" s="70"/>
      <c r="BZ10" s="70"/>
      <c r="CA10" s="70"/>
      <c r="CB10" s="70">
        <v>0</v>
      </c>
      <c r="CC10" s="70">
        <v>0</v>
      </c>
      <c r="CD10" s="70">
        <v>0</v>
      </c>
      <c r="CE10" s="70">
        <v>0</v>
      </c>
      <c r="CF10" s="70">
        <v>0</v>
      </c>
      <c r="CG10" s="70">
        <v>0</v>
      </c>
      <c r="CH10" s="70">
        <v>0</v>
      </c>
      <c r="CI10" s="70">
        <v>0</v>
      </c>
      <c r="CJ10" s="70">
        <v>0</v>
      </c>
      <c r="CK10" s="70">
        <v>0</v>
      </c>
      <c r="CL10" s="70">
        <v>0</v>
      </c>
      <c r="CM10" s="70">
        <v>0</v>
      </c>
      <c r="CN10" s="70">
        <v>0</v>
      </c>
      <c r="CO10" s="70">
        <v>0</v>
      </c>
      <c r="CP10" s="70">
        <v>0</v>
      </c>
      <c r="CQ10" s="70"/>
      <c r="CR10" s="70"/>
      <c r="CS10" s="70"/>
      <c r="CT10" s="70">
        <v>0</v>
      </c>
      <c r="CU10" s="70">
        <v>0</v>
      </c>
      <c r="CV10" s="70">
        <v>0</v>
      </c>
      <c r="CW10" s="70"/>
      <c r="CX10" s="70"/>
      <c r="CY10" s="70"/>
      <c r="CZ10" s="70">
        <v>0</v>
      </c>
      <c r="DA10" s="70">
        <v>0</v>
      </c>
      <c r="DB10" s="70">
        <v>0</v>
      </c>
      <c r="DC10" s="70">
        <v>0</v>
      </c>
      <c r="DD10" s="70">
        <v>0</v>
      </c>
      <c r="DE10" s="70">
        <v>0</v>
      </c>
      <c r="DF10" s="70">
        <v>0</v>
      </c>
      <c r="DG10" s="70">
        <v>0</v>
      </c>
      <c r="DH10" s="70">
        <v>0</v>
      </c>
      <c r="DI10" s="70"/>
      <c r="DJ10" s="70"/>
      <c r="DK10" s="70"/>
      <c r="DL10" s="70"/>
      <c r="DM10" s="70"/>
      <c r="DN10" s="70"/>
      <c r="DO10" s="70">
        <v>0</v>
      </c>
      <c r="DP10" s="70">
        <v>0</v>
      </c>
      <c r="DQ10" s="70">
        <v>0</v>
      </c>
      <c r="DR10" s="70"/>
      <c r="DS10" s="70"/>
      <c r="DT10" s="70"/>
      <c r="DU10" s="70">
        <v>0</v>
      </c>
      <c r="DV10" s="70">
        <v>0</v>
      </c>
      <c r="DW10" s="70">
        <v>0</v>
      </c>
      <c r="DX10" s="70"/>
      <c r="DY10" s="70"/>
      <c r="DZ10" s="70"/>
      <c r="EA10" s="70">
        <v>0</v>
      </c>
      <c r="EB10" s="70">
        <v>0</v>
      </c>
      <c r="EC10" s="70">
        <v>0</v>
      </c>
      <c r="ED10" s="70"/>
      <c r="EE10" s="70"/>
      <c r="EF10" s="70"/>
      <c r="EG10" s="70">
        <v>0</v>
      </c>
      <c r="EH10" s="70">
        <v>0</v>
      </c>
      <c r="EI10" s="70">
        <v>0</v>
      </c>
      <c r="EJ10" s="70"/>
      <c r="EK10" s="70"/>
      <c r="EL10" s="70"/>
      <c r="EM10" s="70">
        <v>0</v>
      </c>
      <c r="EN10" s="70">
        <v>0</v>
      </c>
      <c r="EO10" s="70">
        <v>0</v>
      </c>
      <c r="EP10" s="70"/>
      <c r="EQ10" s="70"/>
      <c r="ER10" s="70"/>
      <c r="ES10" s="70"/>
      <c r="ET10" s="70"/>
      <c r="EU10" s="70"/>
      <c r="EV10" s="70"/>
      <c r="EW10" s="70"/>
      <c r="EX10" s="70"/>
      <c r="EY10" s="70">
        <v>0</v>
      </c>
      <c r="EZ10" s="70">
        <v>0</v>
      </c>
      <c r="FA10" s="70">
        <v>0</v>
      </c>
      <c r="FB10" s="70">
        <v>0</v>
      </c>
      <c r="FC10" s="70">
        <v>0</v>
      </c>
      <c r="FD10" s="70">
        <v>0</v>
      </c>
      <c r="FE10" s="70">
        <v>0</v>
      </c>
      <c r="FF10" s="70">
        <v>0</v>
      </c>
      <c r="FG10" s="70">
        <v>0</v>
      </c>
      <c r="FH10" s="70">
        <v>0</v>
      </c>
      <c r="FI10" s="70">
        <v>0</v>
      </c>
      <c r="FJ10" s="70">
        <v>0</v>
      </c>
      <c r="FK10" s="70"/>
      <c r="FL10" s="70"/>
      <c r="FM10" s="70"/>
      <c r="FN10" s="70">
        <v>0</v>
      </c>
      <c r="FO10" s="70">
        <v>0</v>
      </c>
      <c r="FP10" s="70">
        <v>0</v>
      </c>
    </row>
    <row r="11" spans="1:172">
      <c r="A11" s="59">
        <v>1991</v>
      </c>
      <c r="B11" s="39">
        <v>2460892</v>
      </c>
      <c r="C11" s="39">
        <v>1505146</v>
      </c>
      <c r="D11" s="39">
        <v>3966038</v>
      </c>
      <c r="E11" s="39">
        <v>70648403</v>
      </c>
      <c r="F11" s="39">
        <v>0</v>
      </c>
      <c r="G11" s="39">
        <v>70648403</v>
      </c>
      <c r="H11" s="39">
        <v>0</v>
      </c>
      <c r="I11" s="39">
        <v>0</v>
      </c>
      <c r="J11" s="39">
        <v>34536923</v>
      </c>
      <c r="K11" s="39">
        <v>0</v>
      </c>
      <c r="L11" s="39">
        <v>0</v>
      </c>
      <c r="M11" s="39">
        <v>119262636</v>
      </c>
      <c r="N11" s="39">
        <v>0</v>
      </c>
      <c r="O11" s="39">
        <v>0</v>
      </c>
      <c r="P11" s="39">
        <v>133311320</v>
      </c>
      <c r="Q11" s="39">
        <v>0</v>
      </c>
      <c r="R11" s="39">
        <v>0</v>
      </c>
      <c r="S11" s="39">
        <v>2312083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1756650</v>
      </c>
      <c r="Z11" s="39">
        <v>0</v>
      </c>
      <c r="AA11" s="39">
        <v>0</v>
      </c>
      <c r="AB11" s="39">
        <v>4937511</v>
      </c>
      <c r="AC11" s="39">
        <v>0</v>
      </c>
      <c r="AD11" s="39">
        <v>0</v>
      </c>
      <c r="AE11" s="39">
        <v>237373</v>
      </c>
      <c r="AF11" s="39">
        <v>0</v>
      </c>
      <c r="AG11" s="39">
        <v>0</v>
      </c>
      <c r="AH11" s="39">
        <v>1157349</v>
      </c>
      <c r="AI11" s="39">
        <v>0</v>
      </c>
      <c r="AJ11" s="39">
        <v>0</v>
      </c>
      <c r="AK11" s="39">
        <v>0</v>
      </c>
      <c r="AL11" s="39"/>
      <c r="AM11" s="39"/>
      <c r="AN11" s="39"/>
      <c r="AO11" s="39"/>
      <c r="AP11" s="39"/>
      <c r="AQ11" s="39"/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D11" s="70">
        <v>0</v>
      </c>
      <c r="BE11" s="70">
        <v>0</v>
      </c>
      <c r="BF11" s="70">
        <v>0</v>
      </c>
      <c r="BG11" s="70"/>
      <c r="BH11" s="70"/>
      <c r="BI11" s="70"/>
      <c r="BJ11" s="70">
        <v>0</v>
      </c>
      <c r="BK11" s="70">
        <v>0</v>
      </c>
      <c r="BL11" s="70">
        <v>0</v>
      </c>
      <c r="BM11" s="70"/>
      <c r="BN11" s="70"/>
      <c r="BO11" s="70"/>
      <c r="BP11" s="70">
        <v>0</v>
      </c>
      <c r="BQ11" s="70">
        <v>0</v>
      </c>
      <c r="BR11" s="70">
        <v>0</v>
      </c>
      <c r="BS11" s="70"/>
      <c r="BT11" s="70"/>
      <c r="BU11" s="70"/>
      <c r="BV11" s="70">
        <v>0</v>
      </c>
      <c r="BW11" s="70">
        <v>0</v>
      </c>
      <c r="BX11" s="70">
        <v>0</v>
      </c>
      <c r="BY11" s="70"/>
      <c r="BZ11" s="70"/>
      <c r="CA11" s="70"/>
      <c r="CB11" s="70">
        <v>0</v>
      </c>
      <c r="CC11" s="70">
        <v>0</v>
      </c>
      <c r="CD11" s="70">
        <v>0</v>
      </c>
      <c r="CE11" s="70">
        <v>0</v>
      </c>
      <c r="CF11" s="70">
        <v>0</v>
      </c>
      <c r="CG11" s="70">
        <v>0</v>
      </c>
      <c r="CH11" s="70">
        <v>0</v>
      </c>
      <c r="CI11" s="70">
        <v>0</v>
      </c>
      <c r="CJ11" s="70">
        <v>0</v>
      </c>
      <c r="CK11" s="70">
        <v>0</v>
      </c>
      <c r="CL11" s="70">
        <v>0</v>
      </c>
      <c r="CM11" s="70">
        <v>0</v>
      </c>
      <c r="CN11" s="70">
        <v>0</v>
      </c>
      <c r="CO11" s="70">
        <v>0</v>
      </c>
      <c r="CP11" s="70">
        <v>0</v>
      </c>
      <c r="CQ11" s="70"/>
      <c r="CR11" s="70"/>
      <c r="CS11" s="70"/>
      <c r="CT11" s="70">
        <v>0</v>
      </c>
      <c r="CU11" s="70">
        <v>0</v>
      </c>
      <c r="CV11" s="70">
        <v>0</v>
      </c>
      <c r="CW11" s="70"/>
      <c r="CX11" s="70"/>
      <c r="CY11" s="70"/>
      <c r="CZ11" s="70">
        <v>0</v>
      </c>
      <c r="DA11" s="70">
        <v>0</v>
      </c>
      <c r="DB11" s="70">
        <v>0</v>
      </c>
      <c r="DC11" s="70">
        <v>0</v>
      </c>
      <c r="DD11" s="70">
        <v>0</v>
      </c>
      <c r="DE11" s="70">
        <v>0</v>
      </c>
      <c r="DF11" s="70">
        <v>0</v>
      </c>
      <c r="DG11" s="70">
        <v>0</v>
      </c>
      <c r="DH11" s="70">
        <v>0</v>
      </c>
      <c r="DI11" s="70"/>
      <c r="DJ11" s="70"/>
      <c r="DK11" s="70"/>
      <c r="DL11" s="70"/>
      <c r="DM11" s="70"/>
      <c r="DN11" s="70"/>
      <c r="DO11" s="70">
        <v>0</v>
      </c>
      <c r="DP11" s="70">
        <v>0</v>
      </c>
      <c r="DQ11" s="70">
        <v>0</v>
      </c>
      <c r="DR11" s="70"/>
      <c r="DS11" s="70"/>
      <c r="DT11" s="70"/>
      <c r="DU11" s="70">
        <v>0</v>
      </c>
      <c r="DV11" s="70">
        <v>0</v>
      </c>
      <c r="DW11" s="70">
        <v>0</v>
      </c>
      <c r="DX11" s="70"/>
      <c r="DY11" s="70"/>
      <c r="DZ11" s="70"/>
      <c r="EA11" s="70">
        <v>0</v>
      </c>
      <c r="EB11" s="70">
        <v>0</v>
      </c>
      <c r="EC11" s="70">
        <v>0</v>
      </c>
      <c r="ED11" s="70"/>
      <c r="EE11" s="70"/>
      <c r="EF11" s="70"/>
      <c r="EG11" s="70">
        <v>0</v>
      </c>
      <c r="EH11" s="70">
        <v>0</v>
      </c>
      <c r="EI11" s="70">
        <v>0</v>
      </c>
      <c r="EJ11" s="70"/>
      <c r="EK11" s="70"/>
      <c r="EL11" s="70"/>
      <c r="EM11" s="70">
        <v>0</v>
      </c>
      <c r="EN11" s="70">
        <v>0</v>
      </c>
      <c r="EO11" s="70">
        <v>0</v>
      </c>
      <c r="EP11" s="70"/>
      <c r="EQ11" s="70"/>
      <c r="ER11" s="70"/>
      <c r="ES11" s="70"/>
      <c r="ET11" s="70"/>
      <c r="EU11" s="70"/>
      <c r="EV11" s="70"/>
      <c r="EW11" s="70"/>
      <c r="EX11" s="70"/>
      <c r="EY11" s="70">
        <v>0</v>
      </c>
      <c r="EZ11" s="70">
        <v>0</v>
      </c>
      <c r="FA11" s="70">
        <v>0</v>
      </c>
      <c r="FB11" s="70">
        <v>0</v>
      </c>
      <c r="FC11" s="70">
        <v>0</v>
      </c>
      <c r="FD11" s="70">
        <v>0</v>
      </c>
      <c r="FE11" s="70">
        <v>0</v>
      </c>
      <c r="FF11" s="70">
        <v>0</v>
      </c>
      <c r="FG11" s="70">
        <v>0</v>
      </c>
      <c r="FH11" s="70">
        <v>0</v>
      </c>
      <c r="FI11" s="70">
        <v>0</v>
      </c>
      <c r="FJ11" s="70">
        <v>0</v>
      </c>
      <c r="FK11" s="70"/>
      <c r="FL11" s="70"/>
      <c r="FM11" s="70"/>
      <c r="FN11" s="70">
        <v>0</v>
      </c>
      <c r="FO11" s="70">
        <v>0</v>
      </c>
      <c r="FP11" s="70">
        <v>0</v>
      </c>
    </row>
    <row r="12" spans="1:172">
      <c r="A12" s="59">
        <v>1992</v>
      </c>
      <c r="B12" s="39">
        <v>2901756</v>
      </c>
      <c r="C12" s="39">
        <v>1761638</v>
      </c>
      <c r="D12" s="39">
        <v>4663394</v>
      </c>
      <c r="E12" s="39">
        <v>78098489</v>
      </c>
      <c r="F12" s="39">
        <v>0</v>
      </c>
      <c r="G12" s="39">
        <v>78098489</v>
      </c>
      <c r="H12" s="39">
        <v>0</v>
      </c>
      <c r="I12" s="39">
        <v>0</v>
      </c>
      <c r="J12" s="39">
        <v>45174867</v>
      </c>
      <c r="K12" s="39">
        <v>0</v>
      </c>
      <c r="L12" s="39">
        <v>0</v>
      </c>
      <c r="M12" s="39">
        <v>132362038</v>
      </c>
      <c r="N12" s="39">
        <v>0</v>
      </c>
      <c r="O12" s="39">
        <v>0</v>
      </c>
      <c r="P12" s="39">
        <v>147076742</v>
      </c>
      <c r="Q12" s="39">
        <v>0</v>
      </c>
      <c r="R12" s="39">
        <v>0</v>
      </c>
      <c r="S12" s="39">
        <v>2215459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1753020</v>
      </c>
      <c r="Z12" s="39">
        <v>0</v>
      </c>
      <c r="AA12" s="39">
        <v>0</v>
      </c>
      <c r="AB12" s="39">
        <v>4238058</v>
      </c>
      <c r="AC12" s="39">
        <v>0</v>
      </c>
      <c r="AD12" s="39">
        <v>0</v>
      </c>
      <c r="AE12" s="39">
        <v>219224</v>
      </c>
      <c r="AF12" s="39">
        <v>0</v>
      </c>
      <c r="AG12" s="39">
        <v>0</v>
      </c>
      <c r="AH12" s="39">
        <v>1076903</v>
      </c>
      <c r="AI12" s="39">
        <v>0</v>
      </c>
      <c r="AJ12" s="39">
        <v>0</v>
      </c>
      <c r="AK12" s="39">
        <v>0</v>
      </c>
      <c r="AL12" s="39"/>
      <c r="AM12" s="39"/>
      <c r="AN12" s="39"/>
      <c r="AO12" s="39"/>
      <c r="AP12" s="39"/>
      <c r="AQ12" s="39"/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D12" s="70">
        <v>0</v>
      </c>
      <c r="BE12" s="70">
        <v>0</v>
      </c>
      <c r="BF12" s="70">
        <v>0</v>
      </c>
      <c r="BG12" s="70"/>
      <c r="BH12" s="70"/>
      <c r="BI12" s="70"/>
      <c r="BJ12" s="70">
        <v>0</v>
      </c>
      <c r="BK12" s="70">
        <v>0</v>
      </c>
      <c r="BL12" s="70">
        <v>0</v>
      </c>
      <c r="BM12" s="70"/>
      <c r="BN12" s="70"/>
      <c r="BO12" s="70"/>
      <c r="BP12" s="70">
        <v>0</v>
      </c>
      <c r="BQ12" s="70">
        <v>0</v>
      </c>
      <c r="BR12" s="70">
        <v>0</v>
      </c>
      <c r="BS12" s="70"/>
      <c r="BT12" s="70"/>
      <c r="BU12" s="70"/>
      <c r="BV12" s="70">
        <v>0</v>
      </c>
      <c r="BW12" s="70">
        <v>0</v>
      </c>
      <c r="BX12" s="70">
        <v>0</v>
      </c>
      <c r="BY12" s="70"/>
      <c r="BZ12" s="70"/>
      <c r="CA12" s="70"/>
      <c r="CB12" s="70">
        <v>0</v>
      </c>
      <c r="CC12" s="70">
        <v>0</v>
      </c>
      <c r="CD12" s="70">
        <v>0</v>
      </c>
      <c r="CE12" s="70">
        <v>0</v>
      </c>
      <c r="CF12" s="70">
        <v>0</v>
      </c>
      <c r="CG12" s="70">
        <v>0</v>
      </c>
      <c r="CH12" s="70">
        <v>0</v>
      </c>
      <c r="CI12" s="70">
        <v>0</v>
      </c>
      <c r="CJ12" s="70">
        <v>0</v>
      </c>
      <c r="CK12" s="70">
        <v>0</v>
      </c>
      <c r="CL12" s="70">
        <v>0</v>
      </c>
      <c r="CM12" s="70">
        <v>0</v>
      </c>
      <c r="CN12" s="70">
        <v>0</v>
      </c>
      <c r="CO12" s="70">
        <v>0</v>
      </c>
      <c r="CP12" s="70">
        <v>0</v>
      </c>
      <c r="CQ12" s="70"/>
      <c r="CR12" s="70"/>
      <c r="CS12" s="70"/>
      <c r="CT12" s="70">
        <v>0</v>
      </c>
      <c r="CU12" s="70">
        <v>0</v>
      </c>
      <c r="CV12" s="70">
        <v>0</v>
      </c>
      <c r="CW12" s="70"/>
      <c r="CX12" s="70"/>
      <c r="CY12" s="70"/>
      <c r="CZ12" s="70">
        <v>0</v>
      </c>
      <c r="DA12" s="70">
        <v>0</v>
      </c>
      <c r="DB12" s="70">
        <v>0</v>
      </c>
      <c r="DC12" s="70">
        <v>0</v>
      </c>
      <c r="DD12" s="70">
        <v>0</v>
      </c>
      <c r="DE12" s="70">
        <v>0</v>
      </c>
      <c r="DF12" s="70">
        <v>0</v>
      </c>
      <c r="DG12" s="70">
        <v>0</v>
      </c>
      <c r="DH12" s="70">
        <v>0</v>
      </c>
      <c r="DI12" s="70"/>
      <c r="DJ12" s="70"/>
      <c r="DK12" s="70"/>
      <c r="DL12" s="70"/>
      <c r="DM12" s="70"/>
      <c r="DN12" s="70"/>
      <c r="DO12" s="70">
        <v>0</v>
      </c>
      <c r="DP12" s="70">
        <v>0</v>
      </c>
      <c r="DQ12" s="70">
        <v>0</v>
      </c>
      <c r="DR12" s="70"/>
      <c r="DS12" s="70"/>
      <c r="DT12" s="70"/>
      <c r="DU12" s="70">
        <v>0</v>
      </c>
      <c r="DV12" s="70">
        <v>0</v>
      </c>
      <c r="DW12" s="70">
        <v>0</v>
      </c>
      <c r="DX12" s="70"/>
      <c r="DY12" s="70"/>
      <c r="DZ12" s="70"/>
      <c r="EA12" s="70">
        <v>0</v>
      </c>
      <c r="EB12" s="70">
        <v>0</v>
      </c>
      <c r="EC12" s="70">
        <v>0</v>
      </c>
      <c r="ED12" s="70"/>
      <c r="EE12" s="70"/>
      <c r="EF12" s="70"/>
      <c r="EG12" s="70">
        <v>0</v>
      </c>
      <c r="EH12" s="70">
        <v>0</v>
      </c>
      <c r="EI12" s="70">
        <v>0</v>
      </c>
      <c r="EJ12" s="70"/>
      <c r="EK12" s="70"/>
      <c r="EL12" s="70"/>
      <c r="EM12" s="70">
        <v>0</v>
      </c>
      <c r="EN12" s="70">
        <v>0</v>
      </c>
      <c r="EO12" s="70">
        <v>0</v>
      </c>
      <c r="EP12" s="70"/>
      <c r="EQ12" s="70"/>
      <c r="ER12" s="70"/>
      <c r="ES12" s="70"/>
      <c r="ET12" s="70"/>
      <c r="EU12" s="70"/>
      <c r="EV12" s="70"/>
      <c r="EW12" s="70"/>
      <c r="EX12" s="70"/>
      <c r="EY12" s="70">
        <v>0</v>
      </c>
      <c r="EZ12" s="70">
        <v>0</v>
      </c>
      <c r="FA12" s="70">
        <v>0</v>
      </c>
      <c r="FB12" s="70">
        <v>0</v>
      </c>
      <c r="FC12" s="70">
        <v>0</v>
      </c>
      <c r="FD12" s="70">
        <v>0</v>
      </c>
      <c r="FE12" s="70">
        <v>0</v>
      </c>
      <c r="FF12" s="70">
        <v>0</v>
      </c>
      <c r="FG12" s="70">
        <v>0</v>
      </c>
      <c r="FH12" s="70">
        <v>0</v>
      </c>
      <c r="FI12" s="70">
        <v>0</v>
      </c>
      <c r="FJ12" s="70">
        <v>0</v>
      </c>
      <c r="FK12" s="70"/>
      <c r="FL12" s="70"/>
      <c r="FM12" s="70"/>
      <c r="FN12" s="70">
        <v>0</v>
      </c>
      <c r="FO12" s="70">
        <v>0</v>
      </c>
      <c r="FP12" s="70">
        <v>0</v>
      </c>
    </row>
    <row r="13" spans="1:172">
      <c r="A13" s="59">
        <v>1993</v>
      </c>
      <c r="B13" s="39">
        <v>3060123</v>
      </c>
      <c r="C13" s="39">
        <v>1269569</v>
      </c>
      <c r="D13" s="39">
        <v>4329692</v>
      </c>
      <c r="E13" s="39">
        <v>79812058</v>
      </c>
      <c r="F13" s="39">
        <v>0</v>
      </c>
      <c r="G13" s="39">
        <v>79812058</v>
      </c>
      <c r="H13" s="39">
        <v>0</v>
      </c>
      <c r="I13" s="39">
        <v>0</v>
      </c>
      <c r="J13" s="39">
        <v>48152373</v>
      </c>
      <c r="K13" s="39">
        <v>0</v>
      </c>
      <c r="L13" s="39">
        <v>0</v>
      </c>
      <c r="M13" s="39">
        <v>141130440</v>
      </c>
      <c r="N13" s="39">
        <v>0</v>
      </c>
      <c r="O13" s="39">
        <v>0</v>
      </c>
      <c r="P13" s="39">
        <v>157858025</v>
      </c>
      <c r="Q13" s="39">
        <v>0</v>
      </c>
      <c r="R13" s="39">
        <v>0</v>
      </c>
      <c r="S13" s="39">
        <v>2187514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1703182</v>
      </c>
      <c r="Z13" s="39">
        <v>0</v>
      </c>
      <c r="AA13" s="39">
        <v>0</v>
      </c>
      <c r="AB13" s="39">
        <v>3989966</v>
      </c>
      <c r="AC13" s="39">
        <v>0</v>
      </c>
      <c r="AD13" s="39">
        <v>0</v>
      </c>
      <c r="AE13" s="39">
        <v>184936</v>
      </c>
      <c r="AF13" s="39">
        <v>0</v>
      </c>
      <c r="AG13" s="39">
        <v>0</v>
      </c>
      <c r="AH13" s="39">
        <v>1050884</v>
      </c>
      <c r="AI13" s="39">
        <v>0</v>
      </c>
      <c r="AJ13" s="39">
        <v>0</v>
      </c>
      <c r="AK13" s="39">
        <v>0</v>
      </c>
      <c r="AL13" s="39"/>
      <c r="AM13" s="39"/>
      <c r="AN13" s="39"/>
      <c r="AO13" s="39"/>
      <c r="AP13" s="39"/>
      <c r="AQ13" s="39"/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D13" s="70">
        <v>0</v>
      </c>
      <c r="BE13" s="70">
        <v>0</v>
      </c>
      <c r="BF13" s="70">
        <v>0</v>
      </c>
      <c r="BG13" s="70"/>
      <c r="BH13" s="70"/>
      <c r="BI13" s="70"/>
      <c r="BJ13" s="70">
        <v>0</v>
      </c>
      <c r="BK13" s="70">
        <v>0</v>
      </c>
      <c r="BL13" s="70">
        <v>0</v>
      </c>
      <c r="BM13" s="70"/>
      <c r="BN13" s="70"/>
      <c r="BO13" s="70"/>
      <c r="BP13" s="70">
        <v>0</v>
      </c>
      <c r="BQ13" s="70">
        <v>0</v>
      </c>
      <c r="BR13" s="70">
        <v>0</v>
      </c>
      <c r="BS13" s="70"/>
      <c r="BT13" s="70"/>
      <c r="BU13" s="70"/>
      <c r="BV13" s="70">
        <v>0</v>
      </c>
      <c r="BW13" s="70">
        <v>0</v>
      </c>
      <c r="BX13" s="70">
        <v>0</v>
      </c>
      <c r="BY13" s="70"/>
      <c r="BZ13" s="70"/>
      <c r="CA13" s="70"/>
      <c r="CB13" s="70">
        <v>0</v>
      </c>
      <c r="CC13" s="70">
        <v>0</v>
      </c>
      <c r="CD13" s="70">
        <v>0</v>
      </c>
      <c r="CE13" s="70">
        <v>0</v>
      </c>
      <c r="CF13" s="70">
        <v>0</v>
      </c>
      <c r="CG13" s="70">
        <v>0</v>
      </c>
      <c r="CH13" s="70">
        <v>0</v>
      </c>
      <c r="CI13" s="70">
        <v>0</v>
      </c>
      <c r="CJ13" s="70">
        <v>0</v>
      </c>
      <c r="CK13" s="70">
        <v>0</v>
      </c>
      <c r="CL13" s="70">
        <v>0</v>
      </c>
      <c r="CM13" s="70">
        <v>0</v>
      </c>
      <c r="CN13" s="70">
        <v>0</v>
      </c>
      <c r="CO13" s="70">
        <v>0</v>
      </c>
      <c r="CP13" s="70">
        <v>0</v>
      </c>
      <c r="CQ13" s="70"/>
      <c r="CR13" s="70"/>
      <c r="CS13" s="70"/>
      <c r="CT13" s="70">
        <v>0</v>
      </c>
      <c r="CU13" s="70">
        <v>0</v>
      </c>
      <c r="CV13" s="70">
        <v>0</v>
      </c>
      <c r="CW13" s="70"/>
      <c r="CX13" s="70"/>
      <c r="CY13" s="70"/>
      <c r="CZ13" s="70">
        <v>0</v>
      </c>
      <c r="DA13" s="70">
        <v>0</v>
      </c>
      <c r="DB13" s="70">
        <v>0</v>
      </c>
      <c r="DC13" s="70">
        <v>0</v>
      </c>
      <c r="DD13" s="70">
        <v>0</v>
      </c>
      <c r="DE13" s="70">
        <v>0</v>
      </c>
      <c r="DF13" s="70">
        <v>0</v>
      </c>
      <c r="DG13" s="70">
        <v>0</v>
      </c>
      <c r="DH13" s="70">
        <v>0</v>
      </c>
      <c r="DI13" s="70"/>
      <c r="DJ13" s="70"/>
      <c r="DK13" s="70"/>
      <c r="DL13" s="70"/>
      <c r="DM13" s="70"/>
      <c r="DN13" s="70"/>
      <c r="DO13" s="70">
        <v>0</v>
      </c>
      <c r="DP13" s="70">
        <v>0</v>
      </c>
      <c r="DQ13" s="70">
        <v>0</v>
      </c>
      <c r="DR13" s="70"/>
      <c r="DS13" s="70"/>
      <c r="DT13" s="70"/>
      <c r="DU13" s="70">
        <v>0</v>
      </c>
      <c r="DV13" s="70">
        <v>0</v>
      </c>
      <c r="DW13" s="70">
        <v>0</v>
      </c>
      <c r="DX13" s="70"/>
      <c r="DY13" s="70"/>
      <c r="DZ13" s="70"/>
      <c r="EA13" s="70">
        <v>0</v>
      </c>
      <c r="EB13" s="70">
        <v>0</v>
      </c>
      <c r="EC13" s="70">
        <v>0</v>
      </c>
      <c r="ED13" s="70"/>
      <c r="EE13" s="70"/>
      <c r="EF13" s="70"/>
      <c r="EG13" s="70">
        <v>0</v>
      </c>
      <c r="EH13" s="70">
        <v>0</v>
      </c>
      <c r="EI13" s="70">
        <v>0</v>
      </c>
      <c r="EJ13" s="70"/>
      <c r="EK13" s="70"/>
      <c r="EL13" s="70"/>
      <c r="EM13" s="70">
        <v>0</v>
      </c>
      <c r="EN13" s="70">
        <v>0</v>
      </c>
      <c r="EO13" s="70">
        <v>0</v>
      </c>
      <c r="EP13" s="70"/>
      <c r="EQ13" s="70"/>
      <c r="ER13" s="70"/>
      <c r="ES13" s="70"/>
      <c r="ET13" s="70"/>
      <c r="EU13" s="70"/>
      <c r="EV13" s="70"/>
      <c r="EW13" s="70"/>
      <c r="EX13" s="70"/>
      <c r="EY13" s="70">
        <v>0</v>
      </c>
      <c r="EZ13" s="70">
        <v>0</v>
      </c>
      <c r="FA13" s="70">
        <v>0</v>
      </c>
      <c r="FB13" s="70">
        <v>0</v>
      </c>
      <c r="FC13" s="70">
        <v>0</v>
      </c>
      <c r="FD13" s="70">
        <v>0</v>
      </c>
      <c r="FE13" s="70">
        <v>0</v>
      </c>
      <c r="FF13" s="70">
        <v>0</v>
      </c>
      <c r="FG13" s="70">
        <v>0</v>
      </c>
      <c r="FH13" s="70">
        <v>0</v>
      </c>
      <c r="FI13" s="70">
        <v>0</v>
      </c>
      <c r="FJ13" s="70">
        <v>0</v>
      </c>
      <c r="FK13" s="70"/>
      <c r="FL13" s="70"/>
      <c r="FM13" s="70"/>
      <c r="FN13" s="70">
        <v>0</v>
      </c>
      <c r="FO13" s="70">
        <v>0</v>
      </c>
      <c r="FP13" s="70">
        <v>0</v>
      </c>
    </row>
    <row r="14" spans="1:172">
      <c r="A14" s="59">
        <v>1994</v>
      </c>
      <c r="B14" s="39">
        <v>3287309</v>
      </c>
      <c r="C14" s="39">
        <v>1088734</v>
      </c>
      <c r="D14" s="39">
        <v>4376043</v>
      </c>
      <c r="E14" s="39">
        <v>79957650</v>
      </c>
      <c r="F14" s="39">
        <v>0</v>
      </c>
      <c r="G14" s="39">
        <v>79957650</v>
      </c>
      <c r="H14" s="39">
        <v>0</v>
      </c>
      <c r="I14" s="39">
        <v>0</v>
      </c>
      <c r="J14" s="39">
        <v>44521428</v>
      </c>
      <c r="K14" s="39">
        <v>0</v>
      </c>
      <c r="L14" s="39">
        <v>0</v>
      </c>
      <c r="M14" s="39">
        <v>144635224</v>
      </c>
      <c r="N14" s="39">
        <v>0</v>
      </c>
      <c r="O14" s="39">
        <v>0</v>
      </c>
      <c r="P14" s="39">
        <v>160226570</v>
      </c>
      <c r="Q14" s="39">
        <v>0</v>
      </c>
      <c r="R14" s="39">
        <v>0</v>
      </c>
      <c r="S14" s="39">
        <v>3737708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1580510</v>
      </c>
      <c r="Z14" s="39">
        <v>0</v>
      </c>
      <c r="AA14" s="39">
        <v>0</v>
      </c>
      <c r="AB14" s="39">
        <v>3827239</v>
      </c>
      <c r="AC14" s="39">
        <v>0</v>
      </c>
      <c r="AD14" s="39">
        <v>0</v>
      </c>
      <c r="AE14" s="39">
        <v>191753</v>
      </c>
      <c r="AF14" s="39">
        <v>0</v>
      </c>
      <c r="AG14" s="39">
        <v>0</v>
      </c>
      <c r="AH14" s="39">
        <v>1060514</v>
      </c>
      <c r="AI14" s="39">
        <v>0</v>
      </c>
      <c r="AJ14" s="39">
        <v>0</v>
      </c>
      <c r="AK14" s="39">
        <v>0</v>
      </c>
      <c r="AL14" s="39"/>
      <c r="AM14" s="39"/>
      <c r="AN14" s="39"/>
      <c r="AO14" s="39"/>
      <c r="AP14" s="39"/>
      <c r="AQ14" s="39"/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D14" s="70">
        <v>0</v>
      </c>
      <c r="BE14" s="70">
        <v>0</v>
      </c>
      <c r="BF14" s="70">
        <v>0</v>
      </c>
      <c r="BG14" s="70"/>
      <c r="BH14" s="70"/>
      <c r="BI14" s="70"/>
      <c r="BJ14" s="70">
        <v>0</v>
      </c>
      <c r="BK14" s="70">
        <v>0</v>
      </c>
      <c r="BL14" s="70">
        <v>0</v>
      </c>
      <c r="BM14" s="70"/>
      <c r="BN14" s="70"/>
      <c r="BO14" s="70"/>
      <c r="BP14" s="70">
        <v>0</v>
      </c>
      <c r="BQ14" s="70">
        <v>0</v>
      </c>
      <c r="BR14" s="70">
        <v>0</v>
      </c>
      <c r="BS14" s="70"/>
      <c r="BT14" s="70"/>
      <c r="BU14" s="70"/>
      <c r="BV14" s="70">
        <v>0</v>
      </c>
      <c r="BW14" s="70">
        <v>0</v>
      </c>
      <c r="BX14" s="70">
        <v>0</v>
      </c>
      <c r="BY14" s="70"/>
      <c r="BZ14" s="70"/>
      <c r="CA14" s="70"/>
      <c r="CB14" s="70">
        <v>0</v>
      </c>
      <c r="CC14" s="70">
        <v>0</v>
      </c>
      <c r="CD14" s="70">
        <v>0</v>
      </c>
      <c r="CE14" s="70">
        <v>0</v>
      </c>
      <c r="CF14" s="70">
        <v>0</v>
      </c>
      <c r="CG14" s="70">
        <v>0</v>
      </c>
      <c r="CH14" s="70">
        <v>0</v>
      </c>
      <c r="CI14" s="70">
        <v>0</v>
      </c>
      <c r="CJ14" s="70">
        <v>0</v>
      </c>
      <c r="CK14" s="70">
        <v>0</v>
      </c>
      <c r="CL14" s="70">
        <v>0</v>
      </c>
      <c r="CM14" s="70">
        <v>0</v>
      </c>
      <c r="CN14" s="70">
        <v>0</v>
      </c>
      <c r="CO14" s="70">
        <v>0</v>
      </c>
      <c r="CP14" s="70">
        <v>0</v>
      </c>
      <c r="CQ14" s="70"/>
      <c r="CR14" s="70"/>
      <c r="CS14" s="70"/>
      <c r="CT14" s="70">
        <v>0</v>
      </c>
      <c r="CU14" s="70">
        <v>0</v>
      </c>
      <c r="CV14" s="70">
        <v>0</v>
      </c>
      <c r="CW14" s="70"/>
      <c r="CX14" s="70"/>
      <c r="CY14" s="70"/>
      <c r="CZ14" s="70">
        <v>0</v>
      </c>
      <c r="DA14" s="70">
        <v>0</v>
      </c>
      <c r="DB14" s="70">
        <v>0</v>
      </c>
      <c r="DC14" s="70">
        <v>0</v>
      </c>
      <c r="DD14" s="70">
        <v>0</v>
      </c>
      <c r="DE14" s="70">
        <v>0</v>
      </c>
      <c r="DF14" s="70">
        <v>0</v>
      </c>
      <c r="DG14" s="70">
        <v>0</v>
      </c>
      <c r="DH14" s="70">
        <v>0</v>
      </c>
      <c r="DI14" s="70"/>
      <c r="DJ14" s="70"/>
      <c r="DK14" s="70"/>
      <c r="DL14" s="70"/>
      <c r="DM14" s="70"/>
      <c r="DN14" s="70"/>
      <c r="DO14" s="70">
        <v>0</v>
      </c>
      <c r="DP14" s="70">
        <v>0</v>
      </c>
      <c r="DQ14" s="70">
        <v>0</v>
      </c>
      <c r="DR14" s="70"/>
      <c r="DS14" s="70"/>
      <c r="DT14" s="70"/>
      <c r="DU14" s="70">
        <v>0</v>
      </c>
      <c r="DV14" s="70">
        <v>0</v>
      </c>
      <c r="DW14" s="70">
        <v>0</v>
      </c>
      <c r="DX14" s="70"/>
      <c r="DY14" s="70"/>
      <c r="DZ14" s="70"/>
      <c r="EA14" s="70">
        <v>0</v>
      </c>
      <c r="EB14" s="70">
        <v>0</v>
      </c>
      <c r="EC14" s="70">
        <v>0</v>
      </c>
      <c r="ED14" s="70"/>
      <c r="EE14" s="70"/>
      <c r="EF14" s="70"/>
      <c r="EG14" s="70">
        <v>0</v>
      </c>
      <c r="EH14" s="70">
        <v>0</v>
      </c>
      <c r="EI14" s="70">
        <v>0</v>
      </c>
      <c r="EJ14" s="70"/>
      <c r="EK14" s="70"/>
      <c r="EL14" s="70"/>
      <c r="EM14" s="70">
        <v>0</v>
      </c>
      <c r="EN14" s="70">
        <v>0</v>
      </c>
      <c r="EO14" s="70">
        <v>0</v>
      </c>
      <c r="EP14" s="70"/>
      <c r="EQ14" s="70"/>
      <c r="ER14" s="70"/>
      <c r="ES14" s="70"/>
      <c r="ET14" s="70"/>
      <c r="EU14" s="70"/>
      <c r="EV14" s="70"/>
      <c r="EW14" s="70"/>
      <c r="EX14" s="70"/>
      <c r="EY14" s="70">
        <v>0</v>
      </c>
      <c r="EZ14" s="70">
        <v>0</v>
      </c>
      <c r="FA14" s="70">
        <v>0</v>
      </c>
      <c r="FB14" s="70">
        <v>0</v>
      </c>
      <c r="FC14" s="70">
        <v>0</v>
      </c>
      <c r="FD14" s="70">
        <v>0</v>
      </c>
      <c r="FE14" s="70">
        <v>0</v>
      </c>
      <c r="FF14" s="70">
        <v>0</v>
      </c>
      <c r="FG14" s="70">
        <v>0</v>
      </c>
      <c r="FH14" s="70">
        <v>0</v>
      </c>
      <c r="FI14" s="70">
        <v>0</v>
      </c>
      <c r="FJ14" s="70">
        <v>0</v>
      </c>
      <c r="FK14" s="70"/>
      <c r="FL14" s="70"/>
      <c r="FM14" s="70"/>
      <c r="FN14" s="70">
        <v>0</v>
      </c>
      <c r="FO14" s="70">
        <v>0</v>
      </c>
      <c r="FP14" s="70">
        <v>0</v>
      </c>
    </row>
    <row r="15" spans="1:172">
      <c r="A15" s="59">
        <v>1995</v>
      </c>
      <c r="B15" s="39">
        <v>3109552</v>
      </c>
      <c r="C15" s="39">
        <v>790320</v>
      </c>
      <c r="D15" s="39">
        <v>3899872</v>
      </c>
      <c r="E15" s="39">
        <v>81829917</v>
      </c>
      <c r="F15" s="39">
        <v>0</v>
      </c>
      <c r="G15" s="39">
        <v>81829917</v>
      </c>
      <c r="H15" s="39">
        <v>0</v>
      </c>
      <c r="I15" s="39">
        <v>0</v>
      </c>
      <c r="J15" s="39">
        <v>44332540</v>
      </c>
      <c r="K15" s="39">
        <v>0</v>
      </c>
      <c r="L15" s="39">
        <v>0</v>
      </c>
      <c r="M15" s="39">
        <v>129860785</v>
      </c>
      <c r="N15" s="39">
        <v>0</v>
      </c>
      <c r="O15" s="39">
        <v>0</v>
      </c>
      <c r="P15" s="39">
        <v>174983151</v>
      </c>
      <c r="Q15" s="39">
        <v>0</v>
      </c>
      <c r="R15" s="39">
        <v>0</v>
      </c>
      <c r="S15" s="39">
        <v>2949190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1407269</v>
      </c>
      <c r="Z15" s="39">
        <v>0</v>
      </c>
      <c r="AA15" s="39">
        <v>0</v>
      </c>
      <c r="AB15" s="39">
        <v>3266010</v>
      </c>
      <c r="AC15" s="39">
        <v>0</v>
      </c>
      <c r="AD15" s="39">
        <v>0</v>
      </c>
      <c r="AE15" s="39">
        <v>296702</v>
      </c>
      <c r="AF15" s="39">
        <v>0</v>
      </c>
      <c r="AG15" s="39">
        <v>0</v>
      </c>
      <c r="AH15" s="39">
        <v>968672</v>
      </c>
      <c r="AI15" s="39">
        <v>0</v>
      </c>
      <c r="AJ15" s="39">
        <v>0</v>
      </c>
      <c r="AK15" s="39">
        <v>0</v>
      </c>
      <c r="AL15" s="39"/>
      <c r="AM15" s="39"/>
      <c r="AN15" s="39"/>
      <c r="AO15" s="39"/>
      <c r="AP15" s="39"/>
      <c r="AQ15" s="39"/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D15" s="70">
        <v>0</v>
      </c>
      <c r="BE15" s="70">
        <v>0</v>
      </c>
      <c r="BF15" s="70">
        <v>0</v>
      </c>
      <c r="BG15" s="70"/>
      <c r="BH15" s="70"/>
      <c r="BI15" s="70"/>
      <c r="BJ15" s="70">
        <v>0</v>
      </c>
      <c r="BK15" s="70">
        <v>0</v>
      </c>
      <c r="BL15" s="70">
        <v>0</v>
      </c>
      <c r="BM15" s="70"/>
      <c r="BN15" s="70"/>
      <c r="BO15" s="70"/>
      <c r="BP15" s="70">
        <v>0</v>
      </c>
      <c r="BQ15" s="70">
        <v>0</v>
      </c>
      <c r="BR15" s="70">
        <v>0</v>
      </c>
      <c r="BS15" s="70"/>
      <c r="BT15" s="70"/>
      <c r="BU15" s="70"/>
      <c r="BV15" s="70">
        <v>0</v>
      </c>
      <c r="BW15" s="70">
        <v>0</v>
      </c>
      <c r="BX15" s="70">
        <v>0</v>
      </c>
      <c r="BY15" s="70"/>
      <c r="BZ15" s="70"/>
      <c r="CA15" s="70"/>
      <c r="CB15" s="70">
        <v>0</v>
      </c>
      <c r="CC15" s="70">
        <v>0</v>
      </c>
      <c r="CD15" s="70">
        <v>0</v>
      </c>
      <c r="CE15" s="70">
        <v>0</v>
      </c>
      <c r="CF15" s="70">
        <v>0</v>
      </c>
      <c r="CG15" s="70">
        <v>0</v>
      </c>
      <c r="CH15" s="70">
        <v>0</v>
      </c>
      <c r="CI15" s="70">
        <v>0</v>
      </c>
      <c r="CJ15" s="70">
        <v>0</v>
      </c>
      <c r="CK15" s="70">
        <v>0</v>
      </c>
      <c r="CL15" s="70">
        <v>0</v>
      </c>
      <c r="CM15" s="70">
        <v>0</v>
      </c>
      <c r="CN15" s="70">
        <v>0</v>
      </c>
      <c r="CO15" s="70">
        <v>0</v>
      </c>
      <c r="CP15" s="70">
        <v>0</v>
      </c>
      <c r="CQ15" s="70"/>
      <c r="CR15" s="70"/>
      <c r="CS15" s="70"/>
      <c r="CT15" s="70">
        <v>0</v>
      </c>
      <c r="CU15" s="70">
        <v>0</v>
      </c>
      <c r="CV15" s="70">
        <v>0</v>
      </c>
      <c r="CW15" s="70"/>
      <c r="CX15" s="70"/>
      <c r="CY15" s="70"/>
      <c r="CZ15" s="70">
        <v>0</v>
      </c>
      <c r="DA15" s="70">
        <v>0</v>
      </c>
      <c r="DB15" s="70">
        <v>0</v>
      </c>
      <c r="DC15" s="70">
        <v>0</v>
      </c>
      <c r="DD15" s="70">
        <v>0</v>
      </c>
      <c r="DE15" s="70">
        <v>0</v>
      </c>
      <c r="DF15" s="70">
        <v>0</v>
      </c>
      <c r="DG15" s="70">
        <v>0</v>
      </c>
      <c r="DH15" s="70">
        <v>0</v>
      </c>
      <c r="DI15" s="70"/>
      <c r="DJ15" s="70"/>
      <c r="DK15" s="70"/>
      <c r="DL15" s="70"/>
      <c r="DM15" s="70"/>
      <c r="DN15" s="70"/>
      <c r="DO15" s="70">
        <v>0</v>
      </c>
      <c r="DP15" s="70">
        <v>0</v>
      </c>
      <c r="DQ15" s="70">
        <v>0</v>
      </c>
      <c r="DR15" s="70"/>
      <c r="DS15" s="70"/>
      <c r="DT15" s="70"/>
      <c r="DU15" s="70">
        <v>0</v>
      </c>
      <c r="DV15" s="70">
        <v>0</v>
      </c>
      <c r="DW15" s="70">
        <v>0</v>
      </c>
      <c r="DX15" s="70"/>
      <c r="DY15" s="70"/>
      <c r="DZ15" s="70"/>
      <c r="EA15" s="70">
        <v>0</v>
      </c>
      <c r="EB15" s="70">
        <v>0</v>
      </c>
      <c r="EC15" s="70">
        <v>0</v>
      </c>
      <c r="ED15" s="70"/>
      <c r="EE15" s="70"/>
      <c r="EF15" s="70"/>
      <c r="EG15" s="70">
        <v>0</v>
      </c>
      <c r="EH15" s="70">
        <v>0</v>
      </c>
      <c r="EI15" s="70">
        <v>0</v>
      </c>
      <c r="EJ15" s="70"/>
      <c r="EK15" s="70"/>
      <c r="EL15" s="70"/>
      <c r="EM15" s="70">
        <v>0</v>
      </c>
      <c r="EN15" s="70">
        <v>0</v>
      </c>
      <c r="EO15" s="70">
        <v>0</v>
      </c>
      <c r="EP15" s="70"/>
      <c r="EQ15" s="70"/>
      <c r="ER15" s="70"/>
      <c r="ES15" s="70"/>
      <c r="ET15" s="70"/>
      <c r="EU15" s="70"/>
      <c r="EV15" s="70"/>
      <c r="EW15" s="70"/>
      <c r="EX15" s="70"/>
      <c r="EY15" s="70">
        <v>0</v>
      </c>
      <c r="EZ15" s="70">
        <v>0</v>
      </c>
      <c r="FA15" s="70">
        <v>0</v>
      </c>
      <c r="FB15" s="70">
        <v>0</v>
      </c>
      <c r="FC15" s="70">
        <v>0</v>
      </c>
      <c r="FD15" s="70">
        <v>0</v>
      </c>
      <c r="FE15" s="70">
        <v>0</v>
      </c>
      <c r="FF15" s="70">
        <v>0</v>
      </c>
      <c r="FG15" s="70">
        <v>0</v>
      </c>
      <c r="FH15" s="70">
        <v>0</v>
      </c>
      <c r="FI15" s="70">
        <v>0</v>
      </c>
      <c r="FJ15" s="70">
        <v>0</v>
      </c>
      <c r="FK15" s="70"/>
      <c r="FL15" s="70"/>
      <c r="FM15" s="70"/>
      <c r="FN15" s="70">
        <v>0</v>
      </c>
      <c r="FO15" s="70">
        <v>0</v>
      </c>
      <c r="FP15" s="70">
        <v>0</v>
      </c>
    </row>
    <row r="16" spans="1:172">
      <c r="A16" s="59">
        <v>1996</v>
      </c>
      <c r="B16" s="39">
        <v>2896817</v>
      </c>
      <c r="C16" s="39">
        <v>1531935</v>
      </c>
      <c r="D16" s="39">
        <v>4428752</v>
      </c>
      <c r="E16" s="39">
        <v>76546471</v>
      </c>
      <c r="F16" s="39">
        <v>0</v>
      </c>
      <c r="G16" s="39">
        <v>76546471</v>
      </c>
      <c r="H16" s="39">
        <v>0</v>
      </c>
      <c r="I16" s="39">
        <v>0</v>
      </c>
      <c r="J16" s="39">
        <v>39628027</v>
      </c>
      <c r="K16" s="39">
        <v>0</v>
      </c>
      <c r="L16" s="39">
        <v>0</v>
      </c>
      <c r="M16" s="39">
        <v>123836450</v>
      </c>
      <c r="N16" s="39">
        <v>0</v>
      </c>
      <c r="O16" s="39">
        <v>0</v>
      </c>
      <c r="P16" s="39">
        <v>183337248</v>
      </c>
      <c r="Q16" s="39">
        <v>0</v>
      </c>
      <c r="R16" s="39">
        <v>0</v>
      </c>
      <c r="S16" s="39">
        <v>2726840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1251699</v>
      </c>
      <c r="Z16" s="39">
        <v>0</v>
      </c>
      <c r="AA16" s="39">
        <v>0</v>
      </c>
      <c r="AB16" s="39">
        <v>2671551</v>
      </c>
      <c r="AC16" s="39">
        <v>0</v>
      </c>
      <c r="AD16" s="39">
        <v>0</v>
      </c>
      <c r="AE16" s="39">
        <v>306797</v>
      </c>
      <c r="AF16" s="39">
        <v>0</v>
      </c>
      <c r="AG16" s="39">
        <v>0</v>
      </c>
      <c r="AH16" s="39">
        <v>1078632</v>
      </c>
      <c r="AI16" s="39">
        <v>0</v>
      </c>
      <c r="AJ16" s="39">
        <v>0</v>
      </c>
      <c r="AK16" s="39">
        <v>0</v>
      </c>
      <c r="AL16" s="39"/>
      <c r="AM16" s="39"/>
      <c r="AN16" s="39"/>
      <c r="AO16" s="39"/>
      <c r="AP16" s="39"/>
      <c r="AQ16" s="39"/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70">
        <v>0</v>
      </c>
      <c r="BE16" s="70">
        <v>0</v>
      </c>
      <c r="BF16" s="70">
        <v>0</v>
      </c>
      <c r="BG16" s="70"/>
      <c r="BH16" s="70"/>
      <c r="BI16" s="70"/>
      <c r="BJ16" s="70">
        <v>0</v>
      </c>
      <c r="BK16" s="70">
        <v>0</v>
      </c>
      <c r="BL16" s="70">
        <v>0</v>
      </c>
      <c r="BM16" s="70"/>
      <c r="BN16" s="70"/>
      <c r="BO16" s="70"/>
      <c r="BP16" s="70">
        <v>0</v>
      </c>
      <c r="BQ16" s="70">
        <v>0</v>
      </c>
      <c r="BR16" s="70">
        <v>0</v>
      </c>
      <c r="BS16" s="70"/>
      <c r="BT16" s="70"/>
      <c r="BU16" s="70"/>
      <c r="BV16" s="70">
        <v>0</v>
      </c>
      <c r="BW16" s="70">
        <v>0</v>
      </c>
      <c r="BX16" s="70">
        <v>0</v>
      </c>
      <c r="BY16" s="70"/>
      <c r="BZ16" s="70"/>
      <c r="CA16" s="70"/>
      <c r="CB16" s="70">
        <v>0</v>
      </c>
      <c r="CC16" s="70">
        <v>0</v>
      </c>
      <c r="CD16" s="70">
        <v>0</v>
      </c>
      <c r="CE16" s="70">
        <v>0</v>
      </c>
      <c r="CF16" s="70">
        <v>0</v>
      </c>
      <c r="CG16" s="70">
        <v>0</v>
      </c>
      <c r="CH16" s="70">
        <v>0</v>
      </c>
      <c r="CI16" s="70">
        <v>0</v>
      </c>
      <c r="CJ16" s="70">
        <v>0</v>
      </c>
      <c r="CK16" s="70">
        <v>0</v>
      </c>
      <c r="CL16" s="70">
        <v>0</v>
      </c>
      <c r="CM16" s="70">
        <v>0</v>
      </c>
      <c r="CN16" s="70">
        <v>0</v>
      </c>
      <c r="CO16" s="70">
        <v>0</v>
      </c>
      <c r="CP16" s="70">
        <v>0</v>
      </c>
      <c r="CQ16" s="70"/>
      <c r="CR16" s="70"/>
      <c r="CS16" s="70"/>
      <c r="CT16" s="70">
        <v>0</v>
      </c>
      <c r="CU16" s="70">
        <v>0</v>
      </c>
      <c r="CV16" s="70">
        <v>0</v>
      </c>
      <c r="CW16" s="70"/>
      <c r="CX16" s="70"/>
      <c r="CY16" s="70"/>
      <c r="CZ16" s="70">
        <v>0</v>
      </c>
      <c r="DA16" s="70">
        <v>0</v>
      </c>
      <c r="DB16" s="70">
        <v>0</v>
      </c>
      <c r="DC16" s="70">
        <v>0</v>
      </c>
      <c r="DD16" s="70">
        <v>0</v>
      </c>
      <c r="DE16" s="70">
        <v>0</v>
      </c>
      <c r="DF16" s="70">
        <v>0</v>
      </c>
      <c r="DG16" s="70">
        <v>0</v>
      </c>
      <c r="DH16" s="70">
        <v>0</v>
      </c>
      <c r="DI16" s="70"/>
      <c r="DJ16" s="70"/>
      <c r="DK16" s="70"/>
      <c r="DL16" s="70"/>
      <c r="DM16" s="70"/>
      <c r="DN16" s="70"/>
      <c r="DO16" s="70">
        <v>0</v>
      </c>
      <c r="DP16" s="70">
        <v>0</v>
      </c>
      <c r="DQ16" s="70">
        <v>0</v>
      </c>
      <c r="DR16" s="70"/>
      <c r="DS16" s="70"/>
      <c r="DT16" s="70"/>
      <c r="DU16" s="70">
        <v>0</v>
      </c>
      <c r="DV16" s="70">
        <v>0</v>
      </c>
      <c r="DW16" s="70">
        <v>0</v>
      </c>
      <c r="DX16" s="70"/>
      <c r="DY16" s="70"/>
      <c r="DZ16" s="70"/>
      <c r="EA16" s="70">
        <v>0</v>
      </c>
      <c r="EB16" s="70">
        <v>0</v>
      </c>
      <c r="EC16" s="70">
        <v>0</v>
      </c>
      <c r="ED16" s="70"/>
      <c r="EE16" s="70"/>
      <c r="EF16" s="70"/>
      <c r="EG16" s="70">
        <v>0</v>
      </c>
      <c r="EH16" s="70">
        <v>0</v>
      </c>
      <c r="EI16" s="70">
        <v>0</v>
      </c>
      <c r="EJ16" s="70"/>
      <c r="EK16" s="70"/>
      <c r="EL16" s="70"/>
      <c r="EM16" s="70">
        <v>0</v>
      </c>
      <c r="EN16" s="70">
        <v>0</v>
      </c>
      <c r="EO16" s="70">
        <v>0</v>
      </c>
      <c r="EP16" s="70"/>
      <c r="EQ16" s="70"/>
      <c r="ER16" s="70"/>
      <c r="ES16" s="70"/>
      <c r="ET16" s="70"/>
      <c r="EU16" s="70"/>
      <c r="EV16" s="70"/>
      <c r="EW16" s="70"/>
      <c r="EX16" s="70"/>
      <c r="EY16" s="70">
        <v>0</v>
      </c>
      <c r="EZ16" s="70">
        <v>0</v>
      </c>
      <c r="FA16" s="70">
        <v>0</v>
      </c>
      <c r="FB16" s="70">
        <v>0</v>
      </c>
      <c r="FC16" s="70">
        <v>0</v>
      </c>
      <c r="FD16" s="70">
        <v>0</v>
      </c>
      <c r="FE16" s="70">
        <v>0</v>
      </c>
      <c r="FF16" s="70">
        <v>0</v>
      </c>
      <c r="FG16" s="70">
        <v>0</v>
      </c>
      <c r="FH16" s="70">
        <v>0</v>
      </c>
      <c r="FI16" s="70">
        <v>0</v>
      </c>
      <c r="FJ16" s="70">
        <v>0</v>
      </c>
      <c r="FK16" s="70"/>
      <c r="FL16" s="70"/>
      <c r="FM16" s="70"/>
      <c r="FN16" s="70">
        <v>0</v>
      </c>
      <c r="FO16" s="70">
        <v>0</v>
      </c>
      <c r="FP16" s="70">
        <v>0</v>
      </c>
    </row>
    <row r="17" spans="1:172">
      <c r="A17" s="59">
        <v>1997</v>
      </c>
      <c r="B17" s="39">
        <v>3221570</v>
      </c>
      <c r="C17" s="39">
        <v>1712348</v>
      </c>
      <c r="D17" s="39">
        <v>4933918</v>
      </c>
      <c r="E17" s="39">
        <v>78402037</v>
      </c>
      <c r="F17" s="39">
        <v>2236759</v>
      </c>
      <c r="G17" s="39">
        <v>80638796</v>
      </c>
      <c r="H17" s="39">
        <v>0</v>
      </c>
      <c r="I17" s="39">
        <v>0</v>
      </c>
      <c r="J17" s="39">
        <v>43052594</v>
      </c>
      <c r="K17" s="39">
        <v>0</v>
      </c>
      <c r="L17" s="39">
        <v>0</v>
      </c>
      <c r="M17" s="39">
        <v>143665611</v>
      </c>
      <c r="N17" s="39">
        <v>0</v>
      </c>
      <c r="O17" s="39">
        <v>0</v>
      </c>
      <c r="P17" s="39">
        <v>204415096</v>
      </c>
      <c r="Q17" s="39">
        <v>0</v>
      </c>
      <c r="R17" s="39">
        <v>0</v>
      </c>
      <c r="S17" s="39">
        <v>2509610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1210826</v>
      </c>
      <c r="Z17" s="39">
        <v>0</v>
      </c>
      <c r="AA17" s="39">
        <v>0</v>
      </c>
      <c r="AB17" s="39">
        <v>2010135</v>
      </c>
      <c r="AC17" s="39">
        <v>0</v>
      </c>
      <c r="AD17" s="39">
        <v>0</v>
      </c>
      <c r="AE17" s="39">
        <v>282156</v>
      </c>
      <c r="AF17" s="39">
        <v>0</v>
      </c>
      <c r="AG17" s="39">
        <v>0</v>
      </c>
      <c r="AH17" s="39">
        <v>1115407</v>
      </c>
      <c r="AI17" s="39">
        <v>0</v>
      </c>
      <c r="AJ17" s="39">
        <v>0</v>
      </c>
      <c r="AK17" s="39">
        <v>0</v>
      </c>
      <c r="AL17" s="39"/>
      <c r="AM17" s="39"/>
      <c r="AN17" s="39"/>
      <c r="AO17" s="39"/>
      <c r="AP17" s="39"/>
      <c r="AQ17" s="39"/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70">
        <v>0</v>
      </c>
      <c r="BE17" s="70">
        <v>0</v>
      </c>
      <c r="BF17" s="70">
        <v>0</v>
      </c>
      <c r="BG17" s="70"/>
      <c r="BH17" s="70"/>
      <c r="BI17" s="70"/>
      <c r="BJ17" s="70">
        <v>0</v>
      </c>
      <c r="BK17" s="70">
        <v>0</v>
      </c>
      <c r="BL17" s="70">
        <v>0</v>
      </c>
      <c r="BM17" s="70"/>
      <c r="BN17" s="70"/>
      <c r="BO17" s="70"/>
      <c r="BP17" s="70">
        <v>0</v>
      </c>
      <c r="BQ17" s="70">
        <v>0</v>
      </c>
      <c r="BR17" s="70">
        <v>0</v>
      </c>
      <c r="BS17" s="70"/>
      <c r="BT17" s="70"/>
      <c r="BU17" s="70"/>
      <c r="BV17" s="70">
        <v>0</v>
      </c>
      <c r="BW17" s="70">
        <v>0</v>
      </c>
      <c r="BX17" s="70">
        <v>0</v>
      </c>
      <c r="BY17" s="70"/>
      <c r="BZ17" s="70"/>
      <c r="CA17" s="70"/>
      <c r="CB17" s="70">
        <v>0</v>
      </c>
      <c r="CC17" s="70">
        <v>0</v>
      </c>
      <c r="CD17" s="70">
        <v>0</v>
      </c>
      <c r="CE17" s="70">
        <v>0</v>
      </c>
      <c r="CF17" s="70">
        <v>0</v>
      </c>
      <c r="CG17" s="70">
        <v>0</v>
      </c>
      <c r="CH17" s="70">
        <v>0</v>
      </c>
      <c r="CI17" s="70">
        <v>0</v>
      </c>
      <c r="CJ17" s="70">
        <v>0</v>
      </c>
      <c r="CK17" s="70">
        <v>0</v>
      </c>
      <c r="CL17" s="70">
        <v>0</v>
      </c>
      <c r="CM17" s="70">
        <v>0</v>
      </c>
      <c r="CN17" s="70">
        <v>0</v>
      </c>
      <c r="CO17" s="70">
        <v>0</v>
      </c>
      <c r="CP17" s="70">
        <v>0</v>
      </c>
      <c r="CQ17" s="70"/>
      <c r="CR17" s="70"/>
      <c r="CS17" s="70"/>
      <c r="CT17" s="70">
        <v>0</v>
      </c>
      <c r="CU17" s="70">
        <v>0</v>
      </c>
      <c r="CV17" s="70">
        <v>0</v>
      </c>
      <c r="CW17" s="70"/>
      <c r="CX17" s="70"/>
      <c r="CY17" s="70"/>
      <c r="CZ17" s="70">
        <v>0</v>
      </c>
      <c r="DA17" s="70">
        <v>0</v>
      </c>
      <c r="DB17" s="70">
        <v>0</v>
      </c>
      <c r="DC17" s="70">
        <v>0</v>
      </c>
      <c r="DD17" s="70">
        <v>0</v>
      </c>
      <c r="DE17" s="70">
        <v>0</v>
      </c>
      <c r="DF17" s="70">
        <v>0</v>
      </c>
      <c r="DG17" s="70">
        <v>0</v>
      </c>
      <c r="DH17" s="70">
        <v>0</v>
      </c>
      <c r="DI17" s="70"/>
      <c r="DJ17" s="70"/>
      <c r="DK17" s="70"/>
      <c r="DL17" s="70"/>
      <c r="DM17" s="70"/>
      <c r="DN17" s="70"/>
      <c r="DO17" s="70">
        <v>0</v>
      </c>
      <c r="DP17" s="70">
        <v>0</v>
      </c>
      <c r="DQ17" s="70">
        <v>0</v>
      </c>
      <c r="DR17" s="70"/>
      <c r="DS17" s="70"/>
      <c r="DT17" s="70"/>
      <c r="DU17" s="70">
        <v>0</v>
      </c>
      <c r="DV17" s="70">
        <v>0</v>
      </c>
      <c r="DW17" s="70">
        <v>0</v>
      </c>
      <c r="DX17" s="70"/>
      <c r="DY17" s="70"/>
      <c r="DZ17" s="70"/>
      <c r="EA17" s="70">
        <v>0</v>
      </c>
      <c r="EB17" s="70">
        <v>0</v>
      </c>
      <c r="EC17" s="70">
        <v>0</v>
      </c>
      <c r="ED17" s="70"/>
      <c r="EE17" s="70"/>
      <c r="EF17" s="70"/>
      <c r="EG17" s="70">
        <v>0</v>
      </c>
      <c r="EH17" s="70">
        <v>0</v>
      </c>
      <c r="EI17" s="70">
        <v>0</v>
      </c>
      <c r="EJ17" s="70"/>
      <c r="EK17" s="70"/>
      <c r="EL17" s="70"/>
      <c r="EM17" s="70">
        <v>0</v>
      </c>
      <c r="EN17" s="70">
        <v>0</v>
      </c>
      <c r="EO17" s="70">
        <v>0</v>
      </c>
      <c r="EP17" s="70"/>
      <c r="EQ17" s="70"/>
      <c r="ER17" s="70"/>
      <c r="ES17" s="70"/>
      <c r="ET17" s="70"/>
      <c r="EU17" s="70"/>
      <c r="EV17" s="70"/>
      <c r="EW17" s="70"/>
      <c r="EX17" s="70"/>
      <c r="EY17" s="70">
        <v>0</v>
      </c>
      <c r="EZ17" s="70">
        <v>0</v>
      </c>
      <c r="FA17" s="70">
        <v>0</v>
      </c>
      <c r="FB17" s="70">
        <v>0</v>
      </c>
      <c r="FC17" s="70">
        <v>0</v>
      </c>
      <c r="FD17" s="70">
        <v>0</v>
      </c>
      <c r="FE17" s="70">
        <v>0</v>
      </c>
      <c r="FF17" s="70">
        <v>0</v>
      </c>
      <c r="FG17" s="70">
        <v>0</v>
      </c>
      <c r="FH17" s="70">
        <v>0</v>
      </c>
      <c r="FI17" s="70">
        <v>0</v>
      </c>
      <c r="FJ17" s="70">
        <v>0</v>
      </c>
      <c r="FK17" s="70"/>
      <c r="FL17" s="70"/>
      <c r="FM17" s="70"/>
      <c r="FN17" s="70">
        <v>0</v>
      </c>
      <c r="FO17" s="70">
        <v>0</v>
      </c>
      <c r="FP17" s="70">
        <v>0</v>
      </c>
    </row>
    <row r="18" spans="1:172">
      <c r="A18" s="59">
        <v>1998</v>
      </c>
      <c r="B18" s="39">
        <v>3474289</v>
      </c>
      <c r="C18" s="39">
        <v>1661784</v>
      </c>
      <c r="D18" s="39">
        <v>5136073</v>
      </c>
      <c r="E18" s="39">
        <v>78502329</v>
      </c>
      <c r="F18" s="39">
        <v>1789294</v>
      </c>
      <c r="G18" s="39">
        <v>80291623</v>
      </c>
      <c r="H18" s="39">
        <v>0</v>
      </c>
      <c r="I18" s="39">
        <v>0</v>
      </c>
      <c r="J18" s="39">
        <v>45076099</v>
      </c>
      <c r="K18" s="39">
        <v>0</v>
      </c>
      <c r="L18" s="39">
        <v>0</v>
      </c>
      <c r="M18" s="39">
        <v>151732444</v>
      </c>
      <c r="N18" s="39">
        <v>0</v>
      </c>
      <c r="O18" s="39">
        <v>0</v>
      </c>
      <c r="P18" s="39">
        <v>197049020</v>
      </c>
      <c r="Q18" s="39">
        <v>0</v>
      </c>
      <c r="R18" s="39">
        <v>0</v>
      </c>
      <c r="S18" s="39">
        <v>2362033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1233039</v>
      </c>
      <c r="Z18" s="39">
        <v>0</v>
      </c>
      <c r="AA18" s="39">
        <v>0</v>
      </c>
      <c r="AB18" s="39">
        <v>1810226</v>
      </c>
      <c r="AC18" s="39">
        <v>0</v>
      </c>
      <c r="AD18" s="39">
        <v>0</v>
      </c>
      <c r="AE18" s="39">
        <v>321735</v>
      </c>
      <c r="AF18" s="39">
        <v>0</v>
      </c>
      <c r="AG18" s="39">
        <v>0</v>
      </c>
      <c r="AH18" s="39">
        <v>984826</v>
      </c>
      <c r="AI18" s="39">
        <v>0</v>
      </c>
      <c r="AJ18" s="39">
        <v>0</v>
      </c>
      <c r="AK18" s="39">
        <v>0</v>
      </c>
      <c r="AL18" s="39"/>
      <c r="AM18" s="39"/>
      <c r="AN18" s="39"/>
      <c r="AO18" s="39"/>
      <c r="AP18" s="39"/>
      <c r="AQ18" s="39"/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20618940</v>
      </c>
      <c r="BA18" s="39">
        <v>0</v>
      </c>
      <c r="BB18" s="39">
        <v>0</v>
      </c>
      <c r="BC18" s="39">
        <v>1283295</v>
      </c>
      <c r="BD18" s="70">
        <v>0</v>
      </c>
      <c r="BE18" s="70">
        <v>0</v>
      </c>
      <c r="BF18" s="70">
        <v>0</v>
      </c>
      <c r="BG18" s="70"/>
      <c r="BH18" s="70"/>
      <c r="BI18" s="70"/>
      <c r="BJ18" s="70">
        <v>0</v>
      </c>
      <c r="BK18" s="70">
        <v>0</v>
      </c>
      <c r="BL18" s="70">
        <v>0</v>
      </c>
      <c r="BM18" s="70"/>
      <c r="BN18" s="70"/>
      <c r="BO18" s="70"/>
      <c r="BP18" s="70">
        <v>0</v>
      </c>
      <c r="BQ18" s="70">
        <v>0</v>
      </c>
      <c r="BR18" s="70">
        <v>0</v>
      </c>
      <c r="BS18" s="70"/>
      <c r="BT18" s="70"/>
      <c r="BU18" s="70"/>
      <c r="BV18" s="70">
        <v>0</v>
      </c>
      <c r="BW18" s="70">
        <v>0</v>
      </c>
      <c r="BX18" s="70">
        <v>0</v>
      </c>
      <c r="BY18" s="70"/>
      <c r="BZ18" s="70"/>
      <c r="CA18" s="70"/>
      <c r="CB18" s="70">
        <v>0</v>
      </c>
      <c r="CC18" s="70">
        <v>0</v>
      </c>
      <c r="CD18" s="70">
        <v>0</v>
      </c>
      <c r="CE18" s="70">
        <v>0</v>
      </c>
      <c r="CF18" s="70">
        <v>0</v>
      </c>
      <c r="CG18" s="70">
        <v>0</v>
      </c>
      <c r="CH18" s="70">
        <v>0</v>
      </c>
      <c r="CI18" s="70">
        <v>0</v>
      </c>
      <c r="CJ18" s="70">
        <v>0</v>
      </c>
      <c r="CK18" s="70">
        <v>0</v>
      </c>
      <c r="CL18" s="70">
        <v>0</v>
      </c>
      <c r="CM18" s="70">
        <v>0</v>
      </c>
      <c r="CN18" s="70">
        <v>0</v>
      </c>
      <c r="CO18" s="70">
        <v>0</v>
      </c>
      <c r="CP18" s="70">
        <v>0</v>
      </c>
      <c r="CQ18" s="70"/>
      <c r="CR18" s="70"/>
      <c r="CS18" s="70"/>
      <c r="CT18" s="70">
        <v>0</v>
      </c>
      <c r="CU18" s="70">
        <v>0</v>
      </c>
      <c r="CV18" s="70">
        <v>0</v>
      </c>
      <c r="CW18" s="70"/>
      <c r="CX18" s="70"/>
      <c r="CY18" s="70"/>
      <c r="CZ18" s="70">
        <v>0</v>
      </c>
      <c r="DA18" s="70">
        <v>0</v>
      </c>
      <c r="DB18" s="70">
        <v>0</v>
      </c>
      <c r="DC18" s="70">
        <v>0</v>
      </c>
      <c r="DD18" s="70">
        <v>0</v>
      </c>
      <c r="DE18" s="70">
        <v>0</v>
      </c>
      <c r="DF18" s="70">
        <v>0</v>
      </c>
      <c r="DG18" s="70">
        <v>0</v>
      </c>
      <c r="DH18" s="70">
        <v>0</v>
      </c>
      <c r="DI18" s="70"/>
      <c r="DJ18" s="70"/>
      <c r="DK18" s="70"/>
      <c r="DL18" s="70"/>
      <c r="DM18" s="70"/>
      <c r="DN18" s="70"/>
      <c r="DO18" s="70">
        <v>0</v>
      </c>
      <c r="DP18" s="70">
        <v>0</v>
      </c>
      <c r="DQ18" s="70">
        <v>0</v>
      </c>
      <c r="DR18" s="70"/>
      <c r="DS18" s="70"/>
      <c r="DT18" s="70"/>
      <c r="DU18" s="70">
        <v>0</v>
      </c>
      <c r="DV18" s="70">
        <v>0</v>
      </c>
      <c r="DW18" s="70">
        <v>0</v>
      </c>
      <c r="DX18" s="70"/>
      <c r="DY18" s="70"/>
      <c r="DZ18" s="70"/>
      <c r="EA18" s="70">
        <v>0</v>
      </c>
      <c r="EB18" s="70">
        <v>0</v>
      </c>
      <c r="EC18" s="70">
        <v>0</v>
      </c>
      <c r="ED18" s="70"/>
      <c r="EE18" s="70"/>
      <c r="EF18" s="70"/>
      <c r="EG18" s="70">
        <v>0</v>
      </c>
      <c r="EH18" s="70">
        <v>0</v>
      </c>
      <c r="EI18" s="70">
        <v>0</v>
      </c>
      <c r="EJ18" s="70"/>
      <c r="EK18" s="70"/>
      <c r="EL18" s="70"/>
      <c r="EM18" s="70">
        <v>0</v>
      </c>
      <c r="EN18" s="70">
        <v>0</v>
      </c>
      <c r="EO18" s="70">
        <v>0</v>
      </c>
      <c r="EP18" s="70"/>
      <c r="EQ18" s="70"/>
      <c r="ER18" s="70"/>
      <c r="ES18" s="70"/>
      <c r="ET18" s="70"/>
      <c r="EU18" s="70"/>
      <c r="EV18" s="70"/>
      <c r="EW18" s="70"/>
      <c r="EX18" s="70"/>
      <c r="EY18" s="70">
        <v>0</v>
      </c>
      <c r="EZ18" s="70">
        <v>0</v>
      </c>
      <c r="FA18" s="70">
        <v>0</v>
      </c>
      <c r="FB18" s="70">
        <v>0</v>
      </c>
      <c r="FC18" s="70">
        <v>0</v>
      </c>
      <c r="FD18" s="70">
        <v>0</v>
      </c>
      <c r="FE18" s="70">
        <v>0</v>
      </c>
      <c r="FF18" s="70">
        <v>0</v>
      </c>
      <c r="FG18" s="70">
        <v>0</v>
      </c>
      <c r="FH18" s="70">
        <v>0</v>
      </c>
      <c r="FI18" s="70">
        <v>0</v>
      </c>
      <c r="FJ18" s="70">
        <v>0</v>
      </c>
      <c r="FK18" s="70"/>
      <c r="FL18" s="70"/>
      <c r="FM18" s="70"/>
      <c r="FN18" s="70">
        <v>0</v>
      </c>
      <c r="FO18" s="70">
        <v>0</v>
      </c>
      <c r="FP18" s="70">
        <v>0</v>
      </c>
    </row>
    <row r="19" spans="1:172">
      <c r="A19" s="59">
        <v>1999</v>
      </c>
      <c r="B19" s="39">
        <v>3290749</v>
      </c>
      <c r="C19" s="39">
        <v>1660300</v>
      </c>
      <c r="D19" s="39">
        <v>4951049</v>
      </c>
      <c r="E19" s="39">
        <v>69864049</v>
      </c>
      <c r="F19" s="39">
        <v>2049947</v>
      </c>
      <c r="G19" s="39">
        <v>71913996</v>
      </c>
      <c r="H19" s="39">
        <v>0</v>
      </c>
      <c r="I19" s="39">
        <v>0</v>
      </c>
      <c r="J19" s="39">
        <v>53428173</v>
      </c>
      <c r="K19" s="39">
        <v>0</v>
      </c>
      <c r="L19" s="39">
        <v>0</v>
      </c>
      <c r="M19" s="39">
        <v>145957611</v>
      </c>
      <c r="N19" s="39">
        <v>0</v>
      </c>
      <c r="O19" s="39">
        <v>0</v>
      </c>
      <c r="P19" s="39">
        <v>195975365</v>
      </c>
      <c r="Q19" s="39">
        <v>0</v>
      </c>
      <c r="R19" s="39">
        <v>0</v>
      </c>
      <c r="S19" s="39">
        <v>1876264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1102578</v>
      </c>
      <c r="Z19" s="39">
        <v>0</v>
      </c>
      <c r="AA19" s="39">
        <v>0</v>
      </c>
      <c r="AB19" s="39">
        <v>1695586</v>
      </c>
      <c r="AC19" s="39">
        <v>0</v>
      </c>
      <c r="AD19" s="39">
        <v>0</v>
      </c>
      <c r="AE19" s="39">
        <v>249943</v>
      </c>
      <c r="AF19" s="39">
        <v>0</v>
      </c>
      <c r="AG19" s="39">
        <v>0</v>
      </c>
      <c r="AH19" s="39">
        <v>792662</v>
      </c>
      <c r="AI19" s="39">
        <v>0</v>
      </c>
      <c r="AJ19" s="39">
        <v>0</v>
      </c>
      <c r="AK19" s="39">
        <v>0</v>
      </c>
      <c r="AL19" s="39"/>
      <c r="AM19" s="39"/>
      <c r="AN19" s="39"/>
      <c r="AO19" s="39"/>
      <c r="AP19" s="39"/>
      <c r="AQ19" s="39"/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185293935</v>
      </c>
      <c r="BA19" s="39">
        <v>0</v>
      </c>
      <c r="BB19" s="39">
        <v>0</v>
      </c>
      <c r="BC19" s="39">
        <v>12817223</v>
      </c>
      <c r="BD19" s="70">
        <v>0</v>
      </c>
      <c r="BE19" s="70">
        <v>0</v>
      </c>
      <c r="BF19" s="70">
        <v>0</v>
      </c>
      <c r="BG19" s="70"/>
      <c r="BH19" s="70"/>
      <c r="BI19" s="70"/>
      <c r="BJ19" s="70">
        <v>0</v>
      </c>
      <c r="BK19" s="70">
        <v>0</v>
      </c>
      <c r="BL19" s="70">
        <v>0</v>
      </c>
      <c r="BM19" s="70"/>
      <c r="BN19" s="70"/>
      <c r="BO19" s="70"/>
      <c r="BP19" s="70">
        <v>0</v>
      </c>
      <c r="BQ19" s="70">
        <v>0</v>
      </c>
      <c r="BR19" s="70">
        <v>0</v>
      </c>
      <c r="BS19" s="70"/>
      <c r="BT19" s="70"/>
      <c r="BU19" s="70"/>
      <c r="BV19" s="70">
        <v>0</v>
      </c>
      <c r="BW19" s="70">
        <v>0</v>
      </c>
      <c r="BX19" s="70">
        <v>0</v>
      </c>
      <c r="BY19" s="70"/>
      <c r="BZ19" s="70"/>
      <c r="CA19" s="70"/>
      <c r="CB19" s="70">
        <v>0</v>
      </c>
      <c r="CC19" s="70">
        <v>0</v>
      </c>
      <c r="CD19" s="70">
        <v>0</v>
      </c>
      <c r="CE19" s="70">
        <v>0</v>
      </c>
      <c r="CF19" s="70">
        <v>0</v>
      </c>
      <c r="CG19" s="70">
        <v>0</v>
      </c>
      <c r="CH19" s="70">
        <v>0</v>
      </c>
      <c r="CI19" s="70">
        <v>0</v>
      </c>
      <c r="CJ19" s="70">
        <v>0</v>
      </c>
      <c r="CK19" s="70">
        <v>0</v>
      </c>
      <c r="CL19" s="70">
        <v>0</v>
      </c>
      <c r="CM19" s="70">
        <v>0</v>
      </c>
      <c r="CN19" s="70">
        <v>0</v>
      </c>
      <c r="CO19" s="70">
        <v>0</v>
      </c>
      <c r="CP19" s="70">
        <v>0</v>
      </c>
      <c r="CQ19" s="70"/>
      <c r="CR19" s="70"/>
      <c r="CS19" s="70"/>
      <c r="CT19" s="70">
        <v>0</v>
      </c>
      <c r="CU19" s="70">
        <v>0</v>
      </c>
      <c r="CV19" s="70">
        <v>0</v>
      </c>
      <c r="CW19" s="70"/>
      <c r="CX19" s="70"/>
      <c r="CY19" s="70"/>
      <c r="CZ19" s="70">
        <v>0</v>
      </c>
      <c r="DA19" s="70">
        <v>0</v>
      </c>
      <c r="DB19" s="70">
        <v>0</v>
      </c>
      <c r="DC19" s="70">
        <v>0</v>
      </c>
      <c r="DD19" s="70">
        <v>0</v>
      </c>
      <c r="DE19" s="70">
        <v>0</v>
      </c>
      <c r="DF19" s="70">
        <v>0</v>
      </c>
      <c r="DG19" s="70">
        <v>0</v>
      </c>
      <c r="DH19" s="70">
        <v>0</v>
      </c>
      <c r="DI19" s="70"/>
      <c r="DJ19" s="70"/>
      <c r="DK19" s="70"/>
      <c r="DL19" s="70"/>
      <c r="DM19" s="70"/>
      <c r="DN19" s="70"/>
      <c r="DO19" s="70">
        <v>0</v>
      </c>
      <c r="DP19" s="70">
        <v>0</v>
      </c>
      <c r="DQ19" s="70">
        <v>0</v>
      </c>
      <c r="DR19" s="70"/>
      <c r="DS19" s="70"/>
      <c r="DT19" s="70"/>
      <c r="DU19" s="70">
        <v>0</v>
      </c>
      <c r="DV19" s="70">
        <v>0</v>
      </c>
      <c r="DW19" s="70">
        <v>0</v>
      </c>
      <c r="DX19" s="70"/>
      <c r="DY19" s="70"/>
      <c r="DZ19" s="70"/>
      <c r="EA19" s="70">
        <v>0</v>
      </c>
      <c r="EB19" s="70">
        <v>0</v>
      </c>
      <c r="EC19" s="70">
        <v>0</v>
      </c>
      <c r="ED19" s="70"/>
      <c r="EE19" s="70"/>
      <c r="EF19" s="70"/>
      <c r="EG19" s="70">
        <v>0</v>
      </c>
      <c r="EH19" s="70">
        <v>0</v>
      </c>
      <c r="EI19" s="70">
        <v>0</v>
      </c>
      <c r="EJ19" s="70"/>
      <c r="EK19" s="70"/>
      <c r="EL19" s="70"/>
      <c r="EM19" s="70">
        <v>0</v>
      </c>
      <c r="EN19" s="70">
        <v>0</v>
      </c>
      <c r="EO19" s="70">
        <v>0</v>
      </c>
      <c r="EP19" s="70"/>
      <c r="EQ19" s="70"/>
      <c r="ER19" s="70"/>
      <c r="ES19" s="70"/>
      <c r="ET19" s="70"/>
      <c r="EU19" s="70"/>
      <c r="EV19" s="70"/>
      <c r="EW19" s="70"/>
      <c r="EX19" s="70"/>
      <c r="EY19" s="70">
        <v>0</v>
      </c>
      <c r="EZ19" s="70">
        <v>0</v>
      </c>
      <c r="FA19" s="70">
        <v>0</v>
      </c>
      <c r="FB19" s="70">
        <v>0</v>
      </c>
      <c r="FC19" s="70">
        <v>0</v>
      </c>
      <c r="FD19" s="70">
        <v>0</v>
      </c>
      <c r="FE19" s="70">
        <v>0</v>
      </c>
      <c r="FF19" s="70">
        <v>0</v>
      </c>
      <c r="FG19" s="70">
        <v>0</v>
      </c>
      <c r="FH19" s="70">
        <v>0</v>
      </c>
      <c r="FI19" s="70">
        <v>0</v>
      </c>
      <c r="FJ19" s="70">
        <v>0</v>
      </c>
      <c r="FK19" s="70"/>
      <c r="FL19" s="70"/>
      <c r="FM19" s="70"/>
      <c r="FN19" s="70">
        <v>0</v>
      </c>
      <c r="FO19" s="70">
        <v>0</v>
      </c>
      <c r="FP19" s="70">
        <v>0</v>
      </c>
    </row>
    <row r="20" spans="1:172">
      <c r="A20" s="59">
        <v>2000</v>
      </c>
      <c r="B20" s="39">
        <v>2969169</v>
      </c>
      <c r="C20" s="39">
        <v>2352744</v>
      </c>
      <c r="D20" s="39">
        <v>5321913</v>
      </c>
      <c r="E20" s="39">
        <v>66622420</v>
      </c>
      <c r="F20" s="39">
        <v>1894754</v>
      </c>
      <c r="G20" s="39">
        <v>68517174</v>
      </c>
      <c r="H20" s="39">
        <v>0</v>
      </c>
      <c r="I20" s="39">
        <v>0</v>
      </c>
      <c r="J20" s="39">
        <v>60857278</v>
      </c>
      <c r="K20" s="39">
        <v>0</v>
      </c>
      <c r="L20" s="39">
        <v>0</v>
      </c>
      <c r="M20" s="39">
        <v>143752893</v>
      </c>
      <c r="N20" s="39">
        <v>0</v>
      </c>
      <c r="O20" s="39">
        <v>0</v>
      </c>
      <c r="P20" s="39">
        <v>186297139</v>
      </c>
      <c r="Q20" s="39">
        <v>0</v>
      </c>
      <c r="R20" s="39">
        <v>0</v>
      </c>
      <c r="S20" s="39">
        <v>1569944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1057987</v>
      </c>
      <c r="Z20" s="39">
        <v>0</v>
      </c>
      <c r="AA20" s="39">
        <v>0</v>
      </c>
      <c r="AB20" s="39">
        <v>1592402</v>
      </c>
      <c r="AC20" s="39">
        <v>0</v>
      </c>
      <c r="AD20" s="39">
        <v>0</v>
      </c>
      <c r="AE20" s="39">
        <v>242955</v>
      </c>
      <c r="AF20" s="39">
        <v>0</v>
      </c>
      <c r="AG20" s="39">
        <v>0</v>
      </c>
      <c r="AH20" s="39">
        <v>863126</v>
      </c>
      <c r="AI20" s="39">
        <v>0</v>
      </c>
      <c r="AJ20" s="39">
        <v>0</v>
      </c>
      <c r="AK20" s="39">
        <v>0</v>
      </c>
      <c r="AL20" s="39"/>
      <c r="AM20" s="39"/>
      <c r="AN20" s="39"/>
      <c r="AO20" s="39"/>
      <c r="AP20" s="39"/>
      <c r="AQ20" s="39"/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173924271</v>
      </c>
      <c r="BA20" s="39">
        <v>0</v>
      </c>
      <c r="BB20" s="39">
        <v>0</v>
      </c>
      <c r="BC20" s="39">
        <v>13116486</v>
      </c>
      <c r="BD20" s="70">
        <v>0</v>
      </c>
      <c r="BE20" s="70">
        <v>0</v>
      </c>
      <c r="BF20" s="70">
        <v>0</v>
      </c>
      <c r="BG20" s="70"/>
      <c r="BH20" s="70"/>
      <c r="BI20" s="70"/>
      <c r="BJ20" s="70">
        <v>0</v>
      </c>
      <c r="BK20" s="70">
        <v>0</v>
      </c>
      <c r="BL20" s="70">
        <v>0</v>
      </c>
      <c r="BM20" s="70"/>
      <c r="BN20" s="70"/>
      <c r="BO20" s="70"/>
      <c r="BP20" s="70">
        <v>0</v>
      </c>
      <c r="BQ20" s="70">
        <v>0</v>
      </c>
      <c r="BR20" s="70">
        <v>0</v>
      </c>
      <c r="BS20" s="70"/>
      <c r="BT20" s="70"/>
      <c r="BU20" s="70"/>
      <c r="BV20" s="70">
        <v>0</v>
      </c>
      <c r="BW20" s="70">
        <v>0</v>
      </c>
      <c r="BX20" s="70">
        <v>0</v>
      </c>
      <c r="BY20" s="70"/>
      <c r="BZ20" s="70"/>
      <c r="CA20" s="70"/>
      <c r="CB20" s="70">
        <v>0</v>
      </c>
      <c r="CC20" s="70">
        <v>0</v>
      </c>
      <c r="CD20" s="70">
        <v>0</v>
      </c>
      <c r="CE20" s="70">
        <v>0</v>
      </c>
      <c r="CF20" s="70">
        <v>0</v>
      </c>
      <c r="CG20" s="70">
        <v>0</v>
      </c>
      <c r="CH20" s="70">
        <v>0</v>
      </c>
      <c r="CI20" s="70">
        <v>0</v>
      </c>
      <c r="CJ20" s="70">
        <v>0</v>
      </c>
      <c r="CK20" s="70">
        <v>0</v>
      </c>
      <c r="CL20" s="70">
        <v>0</v>
      </c>
      <c r="CM20" s="70">
        <v>0</v>
      </c>
      <c r="CN20" s="70">
        <v>0</v>
      </c>
      <c r="CO20" s="70">
        <v>0</v>
      </c>
      <c r="CP20" s="70">
        <v>0</v>
      </c>
      <c r="CQ20" s="70"/>
      <c r="CR20" s="70"/>
      <c r="CS20" s="70"/>
      <c r="CT20" s="70">
        <v>0</v>
      </c>
      <c r="CU20" s="70">
        <v>0</v>
      </c>
      <c r="CV20" s="70">
        <v>0</v>
      </c>
      <c r="CW20" s="70"/>
      <c r="CX20" s="70"/>
      <c r="CY20" s="70"/>
      <c r="CZ20" s="70">
        <v>0</v>
      </c>
      <c r="DA20" s="70">
        <v>0</v>
      </c>
      <c r="DB20" s="70">
        <v>0</v>
      </c>
      <c r="DC20" s="70">
        <v>0</v>
      </c>
      <c r="DD20" s="70">
        <v>0</v>
      </c>
      <c r="DE20" s="70">
        <v>0</v>
      </c>
      <c r="DF20" s="70">
        <v>0</v>
      </c>
      <c r="DG20" s="70">
        <v>0</v>
      </c>
      <c r="DH20" s="70">
        <v>0</v>
      </c>
      <c r="DI20" s="70"/>
      <c r="DJ20" s="70"/>
      <c r="DK20" s="70"/>
      <c r="DL20" s="70"/>
      <c r="DM20" s="70"/>
      <c r="DN20" s="70"/>
      <c r="DO20" s="70">
        <v>0</v>
      </c>
      <c r="DP20" s="70">
        <v>0</v>
      </c>
      <c r="DQ20" s="70">
        <v>0</v>
      </c>
      <c r="DR20" s="70"/>
      <c r="DS20" s="70"/>
      <c r="DT20" s="70"/>
      <c r="DU20" s="70">
        <v>0</v>
      </c>
      <c r="DV20" s="70">
        <v>0</v>
      </c>
      <c r="DW20" s="70">
        <v>0</v>
      </c>
      <c r="DX20" s="70"/>
      <c r="DY20" s="70"/>
      <c r="DZ20" s="70"/>
      <c r="EA20" s="70">
        <v>0</v>
      </c>
      <c r="EB20" s="70">
        <v>0</v>
      </c>
      <c r="EC20" s="70">
        <v>0</v>
      </c>
      <c r="ED20" s="70"/>
      <c r="EE20" s="70"/>
      <c r="EF20" s="70"/>
      <c r="EG20" s="70">
        <v>0</v>
      </c>
      <c r="EH20" s="70">
        <v>0</v>
      </c>
      <c r="EI20" s="70">
        <v>0</v>
      </c>
      <c r="EJ20" s="70"/>
      <c r="EK20" s="70"/>
      <c r="EL20" s="70"/>
      <c r="EM20" s="70">
        <v>0</v>
      </c>
      <c r="EN20" s="70">
        <v>0</v>
      </c>
      <c r="EO20" s="70">
        <v>0</v>
      </c>
      <c r="EP20" s="70"/>
      <c r="EQ20" s="70"/>
      <c r="ER20" s="70"/>
      <c r="ES20" s="70"/>
      <c r="ET20" s="70"/>
      <c r="EU20" s="70"/>
      <c r="EV20" s="70"/>
      <c r="EW20" s="70"/>
      <c r="EX20" s="70"/>
      <c r="EY20" s="70">
        <v>0</v>
      </c>
      <c r="EZ20" s="70">
        <v>0</v>
      </c>
      <c r="FA20" s="70">
        <v>0</v>
      </c>
      <c r="FB20" s="70">
        <v>0</v>
      </c>
      <c r="FC20" s="70">
        <v>0</v>
      </c>
      <c r="FD20" s="70">
        <v>0</v>
      </c>
      <c r="FE20" s="70">
        <v>0</v>
      </c>
      <c r="FF20" s="70">
        <v>0</v>
      </c>
      <c r="FG20" s="70">
        <v>0</v>
      </c>
      <c r="FH20" s="70">
        <v>0</v>
      </c>
      <c r="FI20" s="70">
        <v>0</v>
      </c>
      <c r="FJ20" s="70">
        <v>0</v>
      </c>
      <c r="FK20" s="70"/>
      <c r="FL20" s="70"/>
      <c r="FM20" s="70"/>
      <c r="FN20" s="70">
        <v>0</v>
      </c>
      <c r="FO20" s="70">
        <v>0</v>
      </c>
      <c r="FP20" s="70">
        <v>0</v>
      </c>
    </row>
    <row r="21" spans="1:172">
      <c r="A21" s="59">
        <v>2001</v>
      </c>
      <c r="B21" s="39">
        <v>3225886</v>
      </c>
      <c r="C21" s="39">
        <v>2630467</v>
      </c>
      <c r="D21" s="39">
        <v>5856353</v>
      </c>
      <c r="E21" s="39">
        <v>58460739</v>
      </c>
      <c r="F21" s="39">
        <v>1458269</v>
      </c>
      <c r="G21" s="39">
        <v>59919008</v>
      </c>
      <c r="H21" s="39">
        <v>0</v>
      </c>
      <c r="I21" s="39">
        <v>0</v>
      </c>
      <c r="J21" s="39">
        <v>60605829</v>
      </c>
      <c r="K21" s="39">
        <v>0</v>
      </c>
      <c r="L21" s="39">
        <v>0</v>
      </c>
      <c r="M21" s="39">
        <v>137015568</v>
      </c>
      <c r="N21" s="39">
        <v>0</v>
      </c>
      <c r="O21" s="39">
        <v>0</v>
      </c>
      <c r="P21" s="39">
        <v>175850217</v>
      </c>
      <c r="Q21" s="39">
        <v>0</v>
      </c>
      <c r="R21" s="39">
        <v>0</v>
      </c>
      <c r="S21" s="39">
        <v>1330250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895166</v>
      </c>
      <c r="Z21" s="39">
        <v>0</v>
      </c>
      <c r="AA21" s="39">
        <v>0</v>
      </c>
      <c r="AB21" s="39">
        <v>1336360</v>
      </c>
      <c r="AC21" s="39">
        <v>0</v>
      </c>
      <c r="AD21" s="39">
        <v>0</v>
      </c>
      <c r="AE21" s="39">
        <v>106342</v>
      </c>
      <c r="AF21" s="39">
        <v>0</v>
      </c>
      <c r="AG21" s="39">
        <v>0</v>
      </c>
      <c r="AH21" s="39">
        <v>833864</v>
      </c>
      <c r="AI21" s="39">
        <v>0</v>
      </c>
      <c r="AJ21" s="39">
        <v>0</v>
      </c>
      <c r="AK21" s="39">
        <v>0</v>
      </c>
      <c r="AL21" s="39"/>
      <c r="AM21" s="39"/>
      <c r="AN21" s="39"/>
      <c r="AO21" s="39"/>
      <c r="AP21" s="39"/>
      <c r="AQ21" s="39"/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174901539</v>
      </c>
      <c r="BA21" s="39">
        <v>0</v>
      </c>
      <c r="BB21" s="39">
        <v>0</v>
      </c>
      <c r="BC21" s="39">
        <v>15268780</v>
      </c>
      <c r="BD21" s="70">
        <v>0</v>
      </c>
      <c r="BE21" s="70">
        <v>0</v>
      </c>
      <c r="BF21" s="70">
        <v>0</v>
      </c>
      <c r="BG21" s="70"/>
      <c r="BH21" s="70"/>
      <c r="BI21" s="70"/>
      <c r="BJ21" s="70">
        <v>0</v>
      </c>
      <c r="BK21" s="70">
        <v>0</v>
      </c>
      <c r="BL21" s="70">
        <v>0</v>
      </c>
      <c r="BM21" s="70"/>
      <c r="BN21" s="70"/>
      <c r="BO21" s="70"/>
      <c r="BP21" s="70">
        <v>0</v>
      </c>
      <c r="BQ21" s="70">
        <v>0</v>
      </c>
      <c r="BR21" s="70">
        <v>0</v>
      </c>
      <c r="BS21" s="70"/>
      <c r="BT21" s="70"/>
      <c r="BU21" s="70"/>
      <c r="BV21" s="70">
        <v>0</v>
      </c>
      <c r="BW21" s="70">
        <v>0</v>
      </c>
      <c r="BX21" s="70">
        <v>0</v>
      </c>
      <c r="BY21" s="70"/>
      <c r="BZ21" s="70"/>
      <c r="CA21" s="70"/>
      <c r="CB21" s="70">
        <v>0</v>
      </c>
      <c r="CC21" s="70">
        <v>0</v>
      </c>
      <c r="CD21" s="70">
        <v>0</v>
      </c>
      <c r="CE21" s="70">
        <v>0</v>
      </c>
      <c r="CF21" s="70">
        <v>0</v>
      </c>
      <c r="CG21" s="70">
        <v>0</v>
      </c>
      <c r="CH21" s="70">
        <v>0</v>
      </c>
      <c r="CI21" s="70">
        <v>0</v>
      </c>
      <c r="CJ21" s="70">
        <v>0</v>
      </c>
      <c r="CK21" s="70">
        <v>0</v>
      </c>
      <c r="CL21" s="70">
        <v>0</v>
      </c>
      <c r="CM21" s="70">
        <v>0</v>
      </c>
      <c r="CN21" s="70">
        <v>0</v>
      </c>
      <c r="CO21" s="70">
        <v>0</v>
      </c>
      <c r="CP21" s="70">
        <v>0</v>
      </c>
      <c r="CQ21" s="70"/>
      <c r="CR21" s="70"/>
      <c r="CS21" s="70"/>
      <c r="CT21" s="70">
        <v>0</v>
      </c>
      <c r="CU21" s="70">
        <v>0</v>
      </c>
      <c r="CV21" s="70">
        <v>0</v>
      </c>
      <c r="CW21" s="70"/>
      <c r="CX21" s="70"/>
      <c r="CY21" s="70"/>
      <c r="CZ21" s="70">
        <v>0</v>
      </c>
      <c r="DA21" s="70">
        <v>0</v>
      </c>
      <c r="DB21" s="70">
        <v>0</v>
      </c>
      <c r="DC21" s="70">
        <v>0</v>
      </c>
      <c r="DD21" s="70">
        <v>0</v>
      </c>
      <c r="DE21" s="70">
        <v>0</v>
      </c>
      <c r="DF21" s="70">
        <v>0</v>
      </c>
      <c r="DG21" s="70">
        <v>0</v>
      </c>
      <c r="DH21" s="70">
        <v>0</v>
      </c>
      <c r="DI21" s="70"/>
      <c r="DJ21" s="70"/>
      <c r="DK21" s="70"/>
      <c r="DL21" s="70"/>
      <c r="DM21" s="70"/>
      <c r="DN21" s="70"/>
      <c r="DO21" s="70">
        <v>0</v>
      </c>
      <c r="DP21" s="70">
        <v>0</v>
      </c>
      <c r="DQ21" s="70">
        <v>0</v>
      </c>
      <c r="DR21" s="70"/>
      <c r="DS21" s="70"/>
      <c r="DT21" s="70"/>
      <c r="DU21" s="70">
        <v>0</v>
      </c>
      <c r="DV21" s="70">
        <v>0</v>
      </c>
      <c r="DW21" s="70">
        <v>0</v>
      </c>
      <c r="DX21" s="70"/>
      <c r="DY21" s="70"/>
      <c r="DZ21" s="70"/>
      <c r="EA21" s="70">
        <v>0</v>
      </c>
      <c r="EB21" s="70">
        <v>0</v>
      </c>
      <c r="EC21" s="70">
        <v>0</v>
      </c>
      <c r="ED21" s="70"/>
      <c r="EE21" s="70"/>
      <c r="EF21" s="70"/>
      <c r="EG21" s="70">
        <v>0</v>
      </c>
      <c r="EH21" s="70">
        <v>0</v>
      </c>
      <c r="EI21" s="70">
        <v>0</v>
      </c>
      <c r="EJ21" s="70"/>
      <c r="EK21" s="70"/>
      <c r="EL21" s="70"/>
      <c r="EM21" s="70">
        <v>0</v>
      </c>
      <c r="EN21" s="70">
        <v>0</v>
      </c>
      <c r="EO21" s="70">
        <v>0</v>
      </c>
      <c r="EP21" s="70"/>
      <c r="EQ21" s="70"/>
      <c r="ER21" s="70"/>
      <c r="ES21" s="70"/>
      <c r="ET21" s="70"/>
      <c r="EU21" s="70"/>
      <c r="EV21" s="70"/>
      <c r="EW21" s="70"/>
      <c r="EX21" s="70"/>
      <c r="EY21" s="70">
        <v>0</v>
      </c>
      <c r="EZ21" s="70">
        <v>0</v>
      </c>
      <c r="FA21" s="70">
        <v>0</v>
      </c>
      <c r="FB21" s="70">
        <v>0</v>
      </c>
      <c r="FC21" s="70">
        <v>0</v>
      </c>
      <c r="FD21" s="70">
        <v>0</v>
      </c>
      <c r="FE21" s="70">
        <v>0</v>
      </c>
      <c r="FF21" s="70">
        <v>0</v>
      </c>
      <c r="FG21" s="70">
        <v>0</v>
      </c>
      <c r="FH21" s="70">
        <v>0</v>
      </c>
      <c r="FI21" s="70">
        <v>0</v>
      </c>
      <c r="FJ21" s="70">
        <v>0</v>
      </c>
      <c r="FK21" s="70"/>
      <c r="FL21" s="70"/>
      <c r="FM21" s="70"/>
      <c r="FN21" s="70">
        <v>0</v>
      </c>
      <c r="FO21" s="70">
        <v>0</v>
      </c>
      <c r="FP21" s="70">
        <v>0</v>
      </c>
    </row>
    <row r="22" spans="1:172">
      <c r="A22" s="59">
        <v>2002</v>
      </c>
      <c r="B22" s="39">
        <v>2976010</v>
      </c>
      <c r="C22" s="39">
        <v>1648729</v>
      </c>
      <c r="D22" s="39">
        <v>4624739</v>
      </c>
      <c r="E22" s="39">
        <v>49310879</v>
      </c>
      <c r="F22" s="39">
        <v>1151936</v>
      </c>
      <c r="G22" s="39">
        <v>50462815</v>
      </c>
      <c r="H22" s="39">
        <v>0</v>
      </c>
      <c r="I22" s="39">
        <v>0</v>
      </c>
      <c r="J22" s="39">
        <v>49103227</v>
      </c>
      <c r="K22" s="39">
        <v>0</v>
      </c>
      <c r="L22" s="39">
        <v>0</v>
      </c>
      <c r="M22" s="39">
        <v>97969930</v>
      </c>
      <c r="N22" s="39">
        <v>0</v>
      </c>
      <c r="O22" s="39">
        <v>0</v>
      </c>
      <c r="P22" s="39">
        <v>140976208</v>
      </c>
      <c r="Q22" s="39">
        <v>0</v>
      </c>
      <c r="R22" s="39">
        <v>0</v>
      </c>
      <c r="S22" s="39">
        <v>931338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712177</v>
      </c>
      <c r="Z22" s="39">
        <v>0</v>
      </c>
      <c r="AA22" s="39">
        <v>0</v>
      </c>
      <c r="AB22" s="39">
        <v>1302721</v>
      </c>
      <c r="AC22" s="39">
        <v>0</v>
      </c>
      <c r="AD22" s="39">
        <v>0</v>
      </c>
      <c r="AE22" s="39">
        <v>150296</v>
      </c>
      <c r="AF22" s="39">
        <v>0</v>
      </c>
      <c r="AG22" s="39">
        <v>0</v>
      </c>
      <c r="AH22" s="39">
        <v>715833</v>
      </c>
      <c r="AI22" s="39">
        <v>0</v>
      </c>
      <c r="AJ22" s="39">
        <v>0</v>
      </c>
      <c r="AK22" s="39">
        <v>0</v>
      </c>
      <c r="AL22" s="39"/>
      <c r="AM22" s="39"/>
      <c r="AN22" s="39"/>
      <c r="AO22" s="39"/>
      <c r="AP22" s="39"/>
      <c r="AQ22" s="39"/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157347735</v>
      </c>
      <c r="BA22" s="39">
        <v>0</v>
      </c>
      <c r="BB22" s="39">
        <v>0</v>
      </c>
      <c r="BC22" s="39">
        <v>17738011</v>
      </c>
      <c r="BD22" s="70">
        <v>0</v>
      </c>
      <c r="BE22" s="70">
        <v>0</v>
      </c>
      <c r="BF22" s="70">
        <v>0</v>
      </c>
      <c r="BG22" s="70"/>
      <c r="BH22" s="70"/>
      <c r="BI22" s="70"/>
      <c r="BJ22" s="70">
        <v>0</v>
      </c>
      <c r="BK22" s="70">
        <v>0</v>
      </c>
      <c r="BL22" s="70">
        <v>0</v>
      </c>
      <c r="BM22" s="70"/>
      <c r="BN22" s="70"/>
      <c r="BO22" s="70"/>
      <c r="BP22" s="70">
        <v>0</v>
      </c>
      <c r="BQ22" s="70">
        <v>0</v>
      </c>
      <c r="BR22" s="70">
        <v>0</v>
      </c>
      <c r="BS22" s="70"/>
      <c r="BT22" s="70"/>
      <c r="BU22" s="70"/>
      <c r="BV22" s="70">
        <v>0</v>
      </c>
      <c r="BW22" s="70">
        <v>0</v>
      </c>
      <c r="BX22" s="70">
        <v>0</v>
      </c>
      <c r="BY22" s="70"/>
      <c r="BZ22" s="70"/>
      <c r="CA22" s="70"/>
      <c r="CB22" s="70">
        <v>0</v>
      </c>
      <c r="CC22" s="70">
        <v>0</v>
      </c>
      <c r="CD22" s="70">
        <v>0</v>
      </c>
      <c r="CE22" s="70">
        <v>0</v>
      </c>
      <c r="CF22" s="70">
        <v>0</v>
      </c>
      <c r="CG22" s="70">
        <v>0</v>
      </c>
      <c r="CH22" s="70">
        <v>0</v>
      </c>
      <c r="CI22" s="70">
        <v>0</v>
      </c>
      <c r="CJ22" s="70">
        <v>0</v>
      </c>
      <c r="CK22" s="70">
        <v>0</v>
      </c>
      <c r="CL22" s="70">
        <v>0</v>
      </c>
      <c r="CM22" s="70">
        <v>0</v>
      </c>
      <c r="CN22" s="70">
        <v>0</v>
      </c>
      <c r="CO22" s="70">
        <v>0</v>
      </c>
      <c r="CP22" s="70">
        <v>0</v>
      </c>
      <c r="CQ22" s="70"/>
      <c r="CR22" s="70"/>
      <c r="CS22" s="70"/>
      <c r="CT22" s="70">
        <v>0</v>
      </c>
      <c r="CU22" s="70">
        <v>0</v>
      </c>
      <c r="CV22" s="70">
        <v>0</v>
      </c>
      <c r="CW22" s="70"/>
      <c r="CX22" s="70"/>
      <c r="CY22" s="70"/>
      <c r="CZ22" s="70">
        <v>0</v>
      </c>
      <c r="DA22" s="70">
        <v>0</v>
      </c>
      <c r="DB22" s="70">
        <v>0</v>
      </c>
      <c r="DC22" s="70">
        <v>0</v>
      </c>
      <c r="DD22" s="70">
        <v>0</v>
      </c>
      <c r="DE22" s="70">
        <v>0</v>
      </c>
      <c r="DF22" s="70">
        <v>0</v>
      </c>
      <c r="DG22" s="70">
        <v>0</v>
      </c>
      <c r="DH22" s="70">
        <v>0</v>
      </c>
      <c r="DI22" s="70"/>
      <c r="DJ22" s="70"/>
      <c r="DK22" s="70"/>
      <c r="DL22" s="70"/>
      <c r="DM22" s="70"/>
      <c r="DN22" s="70"/>
      <c r="DO22" s="70">
        <v>0</v>
      </c>
      <c r="DP22" s="70">
        <v>0</v>
      </c>
      <c r="DQ22" s="70">
        <v>0</v>
      </c>
      <c r="DR22" s="70"/>
      <c r="DS22" s="70"/>
      <c r="DT22" s="70"/>
      <c r="DU22" s="70">
        <v>0</v>
      </c>
      <c r="DV22" s="70">
        <v>0</v>
      </c>
      <c r="DW22" s="70">
        <v>0</v>
      </c>
      <c r="DX22" s="70"/>
      <c r="DY22" s="70"/>
      <c r="DZ22" s="70"/>
      <c r="EA22" s="70">
        <v>0</v>
      </c>
      <c r="EB22" s="70">
        <v>0</v>
      </c>
      <c r="EC22" s="70">
        <v>0</v>
      </c>
      <c r="ED22" s="70"/>
      <c r="EE22" s="70"/>
      <c r="EF22" s="70"/>
      <c r="EG22" s="70">
        <v>0</v>
      </c>
      <c r="EH22" s="70">
        <v>0</v>
      </c>
      <c r="EI22" s="70">
        <v>0</v>
      </c>
      <c r="EJ22" s="70"/>
      <c r="EK22" s="70"/>
      <c r="EL22" s="70"/>
      <c r="EM22" s="70">
        <v>0</v>
      </c>
      <c r="EN22" s="70">
        <v>0</v>
      </c>
      <c r="EO22" s="70">
        <v>0</v>
      </c>
      <c r="EP22" s="70"/>
      <c r="EQ22" s="70"/>
      <c r="ER22" s="70"/>
      <c r="ES22" s="70"/>
      <c r="ET22" s="70"/>
      <c r="EU22" s="70"/>
      <c r="EV22" s="70"/>
      <c r="EW22" s="70"/>
      <c r="EX22" s="70"/>
      <c r="EY22" s="70">
        <v>0</v>
      </c>
      <c r="EZ22" s="70">
        <v>0</v>
      </c>
      <c r="FA22" s="70">
        <v>0</v>
      </c>
      <c r="FB22" s="70">
        <v>0</v>
      </c>
      <c r="FC22" s="70">
        <v>0</v>
      </c>
      <c r="FD22" s="70">
        <v>0</v>
      </c>
      <c r="FE22" s="70">
        <v>0</v>
      </c>
      <c r="FF22" s="70">
        <v>0</v>
      </c>
      <c r="FG22" s="70">
        <v>0</v>
      </c>
      <c r="FH22" s="70">
        <v>0</v>
      </c>
      <c r="FI22" s="70">
        <v>0</v>
      </c>
      <c r="FJ22" s="70">
        <v>0</v>
      </c>
      <c r="FK22" s="70"/>
      <c r="FL22" s="70"/>
      <c r="FM22" s="70"/>
      <c r="FN22" s="70">
        <v>0</v>
      </c>
      <c r="FO22" s="70">
        <v>0</v>
      </c>
      <c r="FP22" s="70">
        <v>0</v>
      </c>
    </row>
    <row r="23" spans="1:172">
      <c r="A23" s="59">
        <v>2003</v>
      </c>
      <c r="B23" s="39">
        <v>2520598</v>
      </c>
      <c r="C23" s="39">
        <v>1486841</v>
      </c>
      <c r="D23" s="39">
        <v>4007439</v>
      </c>
      <c r="E23" s="39">
        <v>42168302</v>
      </c>
      <c r="F23" s="39">
        <v>970955</v>
      </c>
      <c r="G23" s="39">
        <v>43139257</v>
      </c>
      <c r="H23" s="39">
        <v>0</v>
      </c>
      <c r="I23" s="39">
        <v>0</v>
      </c>
      <c r="J23" s="39">
        <v>58255540</v>
      </c>
      <c r="K23" s="39">
        <v>0</v>
      </c>
      <c r="L23" s="39">
        <v>0</v>
      </c>
      <c r="M23" s="39">
        <v>104954521</v>
      </c>
      <c r="N23" s="39">
        <v>0</v>
      </c>
      <c r="O23" s="39">
        <v>0</v>
      </c>
      <c r="P23" s="39">
        <v>167198421</v>
      </c>
      <c r="Q23" s="39">
        <v>0</v>
      </c>
      <c r="R23" s="39">
        <v>0</v>
      </c>
      <c r="S23" s="39">
        <v>973322</v>
      </c>
      <c r="T23" s="39">
        <v>0</v>
      </c>
      <c r="U23" s="39">
        <v>0</v>
      </c>
      <c r="V23" s="39">
        <v>188141</v>
      </c>
      <c r="W23" s="39">
        <v>0</v>
      </c>
      <c r="X23" s="39">
        <v>0</v>
      </c>
      <c r="Y23" s="39">
        <v>692502</v>
      </c>
      <c r="Z23" s="39">
        <v>0</v>
      </c>
      <c r="AA23" s="39">
        <v>0</v>
      </c>
      <c r="AB23" s="39">
        <v>1312522</v>
      </c>
      <c r="AC23" s="39">
        <v>0</v>
      </c>
      <c r="AD23" s="39">
        <v>0</v>
      </c>
      <c r="AE23" s="39">
        <v>148115</v>
      </c>
      <c r="AF23" s="39">
        <v>0</v>
      </c>
      <c r="AG23" s="39">
        <v>0</v>
      </c>
      <c r="AH23" s="39">
        <v>282449</v>
      </c>
      <c r="AI23" s="39">
        <v>0</v>
      </c>
      <c r="AJ23" s="39">
        <v>0</v>
      </c>
      <c r="AK23" s="39">
        <v>0</v>
      </c>
      <c r="AL23" s="39"/>
      <c r="AM23" s="39"/>
      <c r="AN23" s="39"/>
      <c r="AO23" s="39"/>
      <c r="AP23" s="39"/>
      <c r="AQ23" s="39"/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147936345</v>
      </c>
      <c r="BA23" s="39">
        <v>0</v>
      </c>
      <c r="BB23" s="39">
        <v>0</v>
      </c>
      <c r="BC23" s="39">
        <v>19207066</v>
      </c>
      <c r="BD23" s="70">
        <v>0</v>
      </c>
      <c r="BE23" s="70">
        <v>0</v>
      </c>
      <c r="BF23" s="70">
        <v>0</v>
      </c>
      <c r="BG23" s="70"/>
      <c r="BH23" s="70"/>
      <c r="BI23" s="70"/>
      <c r="BJ23" s="70">
        <v>0</v>
      </c>
      <c r="BK23" s="70">
        <v>0</v>
      </c>
      <c r="BL23" s="70">
        <v>0</v>
      </c>
      <c r="BM23" s="70"/>
      <c r="BN23" s="70"/>
      <c r="BO23" s="70"/>
      <c r="BP23" s="70">
        <v>0</v>
      </c>
      <c r="BQ23" s="70">
        <v>0</v>
      </c>
      <c r="BR23" s="70">
        <v>0</v>
      </c>
      <c r="BS23" s="70"/>
      <c r="BT23" s="70"/>
      <c r="BU23" s="70"/>
      <c r="BV23" s="70">
        <v>0</v>
      </c>
      <c r="BW23" s="70">
        <v>0</v>
      </c>
      <c r="BX23" s="70">
        <v>0</v>
      </c>
      <c r="BY23" s="70"/>
      <c r="BZ23" s="70"/>
      <c r="CA23" s="70"/>
      <c r="CB23" s="70">
        <v>0</v>
      </c>
      <c r="CC23" s="70">
        <v>0</v>
      </c>
      <c r="CD23" s="70">
        <v>0</v>
      </c>
      <c r="CE23" s="70">
        <v>0</v>
      </c>
      <c r="CF23" s="70">
        <v>0</v>
      </c>
      <c r="CG23" s="70">
        <v>0</v>
      </c>
      <c r="CH23" s="70">
        <v>0</v>
      </c>
      <c r="CI23" s="70">
        <v>0</v>
      </c>
      <c r="CJ23" s="70">
        <v>0</v>
      </c>
      <c r="CK23" s="70">
        <v>0</v>
      </c>
      <c r="CL23" s="70">
        <v>0</v>
      </c>
      <c r="CM23" s="70">
        <v>0</v>
      </c>
      <c r="CN23" s="70">
        <v>0</v>
      </c>
      <c r="CO23" s="70">
        <v>0</v>
      </c>
      <c r="CP23" s="70">
        <v>0</v>
      </c>
      <c r="CQ23" s="70"/>
      <c r="CR23" s="70"/>
      <c r="CS23" s="70"/>
      <c r="CT23" s="70">
        <v>0</v>
      </c>
      <c r="CU23" s="70">
        <v>0</v>
      </c>
      <c r="CV23" s="70">
        <v>0</v>
      </c>
      <c r="CW23" s="70"/>
      <c r="CX23" s="70"/>
      <c r="CY23" s="70"/>
      <c r="CZ23" s="70">
        <v>0</v>
      </c>
      <c r="DA23" s="70">
        <v>0</v>
      </c>
      <c r="DB23" s="70">
        <v>0</v>
      </c>
      <c r="DC23" s="70">
        <v>0</v>
      </c>
      <c r="DD23" s="70">
        <v>0</v>
      </c>
      <c r="DE23" s="70">
        <v>0</v>
      </c>
      <c r="DF23" s="70">
        <v>0</v>
      </c>
      <c r="DG23" s="70">
        <v>0</v>
      </c>
      <c r="DH23" s="70">
        <v>0</v>
      </c>
      <c r="DI23" s="70"/>
      <c r="DJ23" s="70"/>
      <c r="DK23" s="70"/>
      <c r="DL23" s="70"/>
      <c r="DM23" s="70"/>
      <c r="DN23" s="70"/>
      <c r="DO23" s="70">
        <v>0</v>
      </c>
      <c r="DP23" s="70">
        <v>0</v>
      </c>
      <c r="DQ23" s="70">
        <v>0</v>
      </c>
      <c r="DR23" s="70"/>
      <c r="DS23" s="70"/>
      <c r="DT23" s="70"/>
      <c r="DU23" s="70">
        <v>0</v>
      </c>
      <c r="DV23" s="70">
        <v>0</v>
      </c>
      <c r="DW23" s="70">
        <v>0</v>
      </c>
      <c r="DX23" s="70"/>
      <c r="DY23" s="70"/>
      <c r="DZ23" s="70"/>
      <c r="EA23" s="70">
        <v>0</v>
      </c>
      <c r="EB23" s="70">
        <v>0</v>
      </c>
      <c r="EC23" s="70">
        <v>0</v>
      </c>
      <c r="ED23" s="70"/>
      <c r="EE23" s="70"/>
      <c r="EF23" s="70"/>
      <c r="EG23" s="70">
        <v>0</v>
      </c>
      <c r="EH23" s="70">
        <v>0</v>
      </c>
      <c r="EI23" s="70">
        <v>0</v>
      </c>
      <c r="EJ23" s="70"/>
      <c r="EK23" s="70"/>
      <c r="EL23" s="70"/>
      <c r="EM23" s="70">
        <v>0</v>
      </c>
      <c r="EN23" s="70">
        <v>0</v>
      </c>
      <c r="EO23" s="70">
        <v>0</v>
      </c>
      <c r="EP23" s="70"/>
      <c r="EQ23" s="70"/>
      <c r="ER23" s="70"/>
      <c r="ES23" s="70"/>
      <c r="ET23" s="70"/>
      <c r="EU23" s="70"/>
      <c r="EV23" s="70"/>
      <c r="EW23" s="70"/>
      <c r="EX23" s="70"/>
      <c r="EY23" s="70">
        <v>0</v>
      </c>
      <c r="EZ23" s="70">
        <v>0</v>
      </c>
      <c r="FA23" s="70">
        <v>0</v>
      </c>
      <c r="FB23" s="70">
        <v>0</v>
      </c>
      <c r="FC23" s="70">
        <v>0</v>
      </c>
      <c r="FD23" s="70">
        <v>0</v>
      </c>
      <c r="FE23" s="70">
        <v>0</v>
      </c>
      <c r="FF23" s="70">
        <v>0</v>
      </c>
      <c r="FG23" s="70">
        <v>0</v>
      </c>
      <c r="FH23" s="70">
        <v>0</v>
      </c>
      <c r="FI23" s="70">
        <v>0</v>
      </c>
      <c r="FJ23" s="70">
        <v>0</v>
      </c>
      <c r="FK23" s="70"/>
      <c r="FL23" s="70"/>
      <c r="FM23" s="70"/>
      <c r="FN23" s="70">
        <v>0</v>
      </c>
      <c r="FO23" s="70">
        <v>0</v>
      </c>
      <c r="FP23" s="70">
        <v>0</v>
      </c>
    </row>
    <row r="24" spans="1:172">
      <c r="A24" s="59">
        <v>2004</v>
      </c>
      <c r="B24" s="39">
        <v>2651808</v>
      </c>
      <c r="C24" s="39">
        <v>1613822</v>
      </c>
      <c r="D24" s="39">
        <v>4265630</v>
      </c>
      <c r="E24" s="39">
        <v>55158649</v>
      </c>
      <c r="F24" s="39">
        <v>369092</v>
      </c>
      <c r="G24" s="39">
        <v>55527741</v>
      </c>
      <c r="H24" s="39">
        <v>0</v>
      </c>
      <c r="I24" s="39">
        <v>0</v>
      </c>
      <c r="J24" s="39">
        <v>56074784</v>
      </c>
      <c r="K24" s="39">
        <v>0</v>
      </c>
      <c r="L24" s="39">
        <v>0</v>
      </c>
      <c r="M24" s="39">
        <v>133834737</v>
      </c>
      <c r="N24" s="39">
        <v>0</v>
      </c>
      <c r="O24" s="39">
        <v>0</v>
      </c>
      <c r="P24" s="39">
        <v>178491493</v>
      </c>
      <c r="Q24" s="39">
        <v>0</v>
      </c>
      <c r="R24" s="39">
        <v>0</v>
      </c>
      <c r="S24" s="39">
        <v>1152955</v>
      </c>
      <c r="T24" s="39">
        <v>0</v>
      </c>
      <c r="U24" s="39">
        <v>0</v>
      </c>
      <c r="V24" s="39">
        <v>289279</v>
      </c>
      <c r="W24" s="39">
        <v>0</v>
      </c>
      <c r="X24" s="39">
        <v>0</v>
      </c>
      <c r="Y24" s="39">
        <v>717704</v>
      </c>
      <c r="Z24" s="39">
        <v>0</v>
      </c>
      <c r="AA24" s="39">
        <v>0</v>
      </c>
      <c r="AB24" s="39">
        <v>1179086</v>
      </c>
      <c r="AC24" s="39">
        <v>0</v>
      </c>
      <c r="AD24" s="39">
        <v>0</v>
      </c>
      <c r="AE24" s="39">
        <v>118637</v>
      </c>
      <c r="AF24" s="39">
        <v>0</v>
      </c>
      <c r="AG24" s="39">
        <v>0</v>
      </c>
      <c r="AH24" s="39">
        <v>345980</v>
      </c>
      <c r="AI24" s="39">
        <v>0</v>
      </c>
      <c r="AJ24" s="39">
        <v>0</v>
      </c>
      <c r="AK24" s="39">
        <v>0</v>
      </c>
      <c r="AL24" s="39"/>
      <c r="AM24" s="39"/>
      <c r="AN24" s="39"/>
      <c r="AO24" s="39"/>
      <c r="AP24" s="39"/>
      <c r="AQ24" s="39"/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154273109</v>
      </c>
      <c r="BA24" s="39">
        <v>0</v>
      </c>
      <c r="BB24" s="39">
        <v>0</v>
      </c>
      <c r="BC24" s="39">
        <v>20670290</v>
      </c>
      <c r="BD24" s="70">
        <v>0</v>
      </c>
      <c r="BE24" s="70">
        <v>0</v>
      </c>
      <c r="BF24" s="70">
        <v>0</v>
      </c>
      <c r="BG24" s="70"/>
      <c r="BH24" s="70"/>
      <c r="BI24" s="70"/>
      <c r="BJ24" s="70">
        <v>0</v>
      </c>
      <c r="BK24" s="70">
        <v>0</v>
      </c>
      <c r="BL24" s="70">
        <v>0</v>
      </c>
      <c r="BM24" s="70"/>
      <c r="BN24" s="70"/>
      <c r="BO24" s="70"/>
      <c r="BP24" s="70">
        <v>0</v>
      </c>
      <c r="BQ24" s="70">
        <v>0</v>
      </c>
      <c r="BR24" s="70">
        <v>0</v>
      </c>
      <c r="BS24" s="70"/>
      <c r="BT24" s="70"/>
      <c r="BU24" s="70"/>
      <c r="BV24" s="70">
        <v>0</v>
      </c>
      <c r="BW24" s="70">
        <v>0</v>
      </c>
      <c r="BX24" s="70">
        <v>0</v>
      </c>
      <c r="BY24" s="70"/>
      <c r="BZ24" s="70"/>
      <c r="CA24" s="70"/>
      <c r="CB24" s="70">
        <v>0</v>
      </c>
      <c r="CC24" s="70">
        <v>0</v>
      </c>
      <c r="CD24" s="70">
        <v>0</v>
      </c>
      <c r="CE24" s="70">
        <v>0</v>
      </c>
      <c r="CF24" s="70">
        <v>0</v>
      </c>
      <c r="CG24" s="70">
        <v>0</v>
      </c>
      <c r="CH24" s="70">
        <v>0</v>
      </c>
      <c r="CI24" s="70">
        <v>0</v>
      </c>
      <c r="CJ24" s="70">
        <v>0</v>
      </c>
      <c r="CK24" s="70">
        <v>0</v>
      </c>
      <c r="CL24" s="70">
        <v>0</v>
      </c>
      <c r="CM24" s="70">
        <v>0</v>
      </c>
      <c r="CN24" s="70">
        <v>0</v>
      </c>
      <c r="CO24" s="70">
        <v>0</v>
      </c>
      <c r="CP24" s="70">
        <v>0</v>
      </c>
      <c r="CQ24" s="70"/>
      <c r="CR24" s="70"/>
      <c r="CS24" s="70"/>
      <c r="CT24" s="70">
        <v>0</v>
      </c>
      <c r="CU24" s="70">
        <v>0</v>
      </c>
      <c r="CV24" s="70">
        <v>0</v>
      </c>
      <c r="CW24" s="70"/>
      <c r="CX24" s="70"/>
      <c r="CY24" s="70"/>
      <c r="CZ24" s="70">
        <v>0</v>
      </c>
      <c r="DA24" s="70">
        <v>0</v>
      </c>
      <c r="DB24" s="70">
        <v>0</v>
      </c>
      <c r="DC24" s="70">
        <v>0</v>
      </c>
      <c r="DD24" s="70">
        <v>0</v>
      </c>
      <c r="DE24" s="70">
        <v>0</v>
      </c>
      <c r="DF24" s="70">
        <v>0</v>
      </c>
      <c r="DG24" s="70">
        <v>0</v>
      </c>
      <c r="DH24" s="70">
        <v>0</v>
      </c>
      <c r="DI24" s="70"/>
      <c r="DJ24" s="70"/>
      <c r="DK24" s="70"/>
      <c r="DL24" s="70"/>
      <c r="DM24" s="70"/>
      <c r="DN24" s="70"/>
      <c r="DO24" s="70">
        <v>0</v>
      </c>
      <c r="DP24" s="70">
        <v>0</v>
      </c>
      <c r="DQ24" s="70">
        <v>0</v>
      </c>
      <c r="DR24" s="70"/>
      <c r="DS24" s="70"/>
      <c r="DT24" s="70"/>
      <c r="DU24" s="70">
        <v>0</v>
      </c>
      <c r="DV24" s="70">
        <v>0</v>
      </c>
      <c r="DW24" s="70">
        <v>0</v>
      </c>
      <c r="DX24" s="70"/>
      <c r="DY24" s="70"/>
      <c r="DZ24" s="70"/>
      <c r="EA24" s="70">
        <v>0</v>
      </c>
      <c r="EB24" s="70">
        <v>0</v>
      </c>
      <c r="EC24" s="70">
        <v>0</v>
      </c>
      <c r="ED24" s="70"/>
      <c r="EE24" s="70"/>
      <c r="EF24" s="70"/>
      <c r="EG24" s="70">
        <v>0</v>
      </c>
      <c r="EH24" s="70">
        <v>0</v>
      </c>
      <c r="EI24" s="70">
        <v>0</v>
      </c>
      <c r="EJ24" s="70"/>
      <c r="EK24" s="70"/>
      <c r="EL24" s="70"/>
      <c r="EM24" s="70">
        <v>0</v>
      </c>
      <c r="EN24" s="70">
        <v>0</v>
      </c>
      <c r="EO24" s="70">
        <v>0</v>
      </c>
      <c r="EP24" s="70"/>
      <c r="EQ24" s="70"/>
      <c r="ER24" s="70"/>
      <c r="ES24" s="70"/>
      <c r="ET24" s="70"/>
      <c r="EU24" s="70"/>
      <c r="EV24" s="70"/>
      <c r="EW24" s="70"/>
      <c r="EX24" s="70"/>
      <c r="EY24" s="70">
        <v>0</v>
      </c>
      <c r="EZ24" s="70">
        <v>0</v>
      </c>
      <c r="FA24" s="70">
        <v>0</v>
      </c>
      <c r="FB24" s="70">
        <v>0</v>
      </c>
      <c r="FC24" s="70">
        <v>0</v>
      </c>
      <c r="FD24" s="70">
        <v>0</v>
      </c>
      <c r="FE24" s="70">
        <v>0</v>
      </c>
      <c r="FF24" s="70">
        <v>0</v>
      </c>
      <c r="FG24" s="70">
        <v>0</v>
      </c>
      <c r="FH24" s="70">
        <v>0</v>
      </c>
      <c r="FI24" s="70">
        <v>0</v>
      </c>
      <c r="FJ24" s="70">
        <v>0</v>
      </c>
      <c r="FK24" s="70"/>
      <c r="FL24" s="70"/>
      <c r="FM24" s="70"/>
      <c r="FN24" s="70">
        <v>0</v>
      </c>
      <c r="FO24" s="70">
        <v>0</v>
      </c>
      <c r="FP24" s="70">
        <v>0</v>
      </c>
    </row>
    <row r="25" spans="1:172">
      <c r="A25" s="59">
        <v>2005</v>
      </c>
      <c r="B25" s="39">
        <v>2670816</v>
      </c>
      <c r="C25" s="39">
        <v>2089966</v>
      </c>
      <c r="D25" s="39">
        <v>4760782</v>
      </c>
      <c r="E25" s="39">
        <v>65158665</v>
      </c>
      <c r="F25" s="39">
        <v>1336229</v>
      </c>
      <c r="G25" s="39">
        <v>66494894</v>
      </c>
      <c r="H25" s="39">
        <v>0</v>
      </c>
      <c r="I25" s="39">
        <v>0</v>
      </c>
      <c r="J25" s="39">
        <v>63174853</v>
      </c>
      <c r="K25" s="39">
        <v>0</v>
      </c>
      <c r="L25" s="39">
        <v>0</v>
      </c>
      <c r="M25" s="39">
        <v>155513676</v>
      </c>
      <c r="N25" s="39">
        <v>0</v>
      </c>
      <c r="O25" s="39">
        <v>0</v>
      </c>
      <c r="P25" s="39">
        <v>188735967</v>
      </c>
      <c r="Q25" s="39">
        <v>0</v>
      </c>
      <c r="R25" s="39">
        <v>0</v>
      </c>
      <c r="S25" s="39">
        <v>1404669</v>
      </c>
      <c r="T25" s="39">
        <v>0</v>
      </c>
      <c r="U25" s="39">
        <v>0</v>
      </c>
      <c r="V25" s="39">
        <v>332799</v>
      </c>
      <c r="W25" s="39">
        <v>0</v>
      </c>
      <c r="X25" s="39">
        <v>0</v>
      </c>
      <c r="Y25" s="39">
        <v>774681</v>
      </c>
      <c r="Z25" s="39">
        <v>0</v>
      </c>
      <c r="AA25" s="39">
        <v>0</v>
      </c>
      <c r="AB25" s="39">
        <v>951047</v>
      </c>
      <c r="AC25" s="39">
        <v>0</v>
      </c>
      <c r="AD25" s="39">
        <v>0</v>
      </c>
      <c r="AE25" s="39">
        <v>161618</v>
      </c>
      <c r="AF25" s="39">
        <v>0</v>
      </c>
      <c r="AG25" s="39">
        <v>0</v>
      </c>
      <c r="AH25" s="39">
        <v>340783</v>
      </c>
      <c r="AI25" s="39">
        <v>0</v>
      </c>
      <c r="AJ25" s="39">
        <v>0</v>
      </c>
      <c r="AK25" s="39">
        <v>0</v>
      </c>
      <c r="AL25" s="39"/>
      <c r="AM25" s="39"/>
      <c r="AN25" s="39"/>
      <c r="AO25" s="39"/>
      <c r="AP25" s="39"/>
      <c r="AQ25" s="39"/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139711843</v>
      </c>
      <c r="BA25" s="39">
        <v>0</v>
      </c>
      <c r="BB25" s="39">
        <v>0</v>
      </c>
      <c r="BC25" s="39">
        <v>19658685</v>
      </c>
      <c r="BD25" s="70">
        <v>0</v>
      </c>
      <c r="BE25" s="70">
        <v>0</v>
      </c>
      <c r="BF25" s="70">
        <v>0</v>
      </c>
      <c r="BG25" s="70"/>
      <c r="BH25" s="70"/>
      <c r="BI25" s="70"/>
      <c r="BJ25" s="70">
        <v>0</v>
      </c>
      <c r="BK25" s="70">
        <v>0</v>
      </c>
      <c r="BL25" s="70">
        <v>0</v>
      </c>
      <c r="BM25" s="70"/>
      <c r="BN25" s="70"/>
      <c r="BO25" s="70"/>
      <c r="BP25" s="70">
        <v>0</v>
      </c>
      <c r="BQ25" s="70">
        <v>0</v>
      </c>
      <c r="BR25" s="70">
        <v>0</v>
      </c>
      <c r="BS25" s="70"/>
      <c r="BT25" s="70"/>
      <c r="BU25" s="70"/>
      <c r="BV25" s="70">
        <v>0</v>
      </c>
      <c r="BW25" s="70">
        <v>0</v>
      </c>
      <c r="BX25" s="70">
        <v>0</v>
      </c>
      <c r="BY25" s="70"/>
      <c r="BZ25" s="70"/>
      <c r="CA25" s="70"/>
      <c r="CB25" s="70">
        <v>0</v>
      </c>
      <c r="CC25" s="70">
        <v>0</v>
      </c>
      <c r="CD25" s="70">
        <v>0</v>
      </c>
      <c r="CE25" s="70">
        <v>0</v>
      </c>
      <c r="CF25" s="70">
        <v>0</v>
      </c>
      <c r="CG25" s="70">
        <v>0</v>
      </c>
      <c r="CH25" s="70">
        <v>0</v>
      </c>
      <c r="CI25" s="70">
        <v>0</v>
      </c>
      <c r="CJ25" s="70">
        <v>0</v>
      </c>
      <c r="CK25" s="70">
        <v>0</v>
      </c>
      <c r="CL25" s="70">
        <v>0</v>
      </c>
      <c r="CM25" s="70">
        <v>0</v>
      </c>
      <c r="CN25" s="70">
        <v>0</v>
      </c>
      <c r="CO25" s="70">
        <v>0</v>
      </c>
      <c r="CP25" s="70">
        <v>0</v>
      </c>
      <c r="CQ25" s="70"/>
      <c r="CR25" s="70"/>
      <c r="CS25" s="70"/>
      <c r="CT25" s="70">
        <v>0</v>
      </c>
      <c r="CU25" s="70">
        <v>0</v>
      </c>
      <c r="CV25" s="70">
        <v>0</v>
      </c>
      <c r="CW25" s="70"/>
      <c r="CX25" s="70"/>
      <c r="CY25" s="70"/>
      <c r="CZ25" s="70">
        <v>0</v>
      </c>
      <c r="DA25" s="70">
        <v>0</v>
      </c>
      <c r="DB25" s="70">
        <v>0</v>
      </c>
      <c r="DC25" s="70">
        <v>0</v>
      </c>
      <c r="DD25" s="70">
        <v>0</v>
      </c>
      <c r="DE25" s="70">
        <v>0</v>
      </c>
      <c r="DF25" s="70">
        <v>0</v>
      </c>
      <c r="DG25" s="70">
        <v>0</v>
      </c>
      <c r="DH25" s="70">
        <v>0</v>
      </c>
      <c r="DI25" s="70"/>
      <c r="DJ25" s="70"/>
      <c r="DK25" s="70"/>
      <c r="DL25" s="70"/>
      <c r="DM25" s="70"/>
      <c r="DN25" s="70"/>
      <c r="DO25" s="70">
        <v>0</v>
      </c>
      <c r="DP25" s="70">
        <v>0</v>
      </c>
      <c r="DQ25" s="70">
        <v>0</v>
      </c>
      <c r="DR25" s="70"/>
      <c r="DS25" s="70"/>
      <c r="DT25" s="70"/>
      <c r="DU25" s="70">
        <v>0</v>
      </c>
      <c r="DV25" s="70">
        <v>0</v>
      </c>
      <c r="DW25" s="70">
        <v>0</v>
      </c>
      <c r="DX25" s="70"/>
      <c r="DY25" s="70"/>
      <c r="DZ25" s="70"/>
      <c r="EA25" s="70">
        <v>0</v>
      </c>
      <c r="EB25" s="70">
        <v>0</v>
      </c>
      <c r="EC25" s="70">
        <v>0</v>
      </c>
      <c r="ED25" s="70"/>
      <c r="EE25" s="70"/>
      <c r="EF25" s="70"/>
      <c r="EG25" s="70">
        <v>0</v>
      </c>
      <c r="EH25" s="70">
        <v>0</v>
      </c>
      <c r="EI25" s="70">
        <v>0</v>
      </c>
      <c r="EJ25" s="70"/>
      <c r="EK25" s="70"/>
      <c r="EL25" s="70"/>
      <c r="EM25" s="70">
        <v>0</v>
      </c>
      <c r="EN25" s="70">
        <v>0</v>
      </c>
      <c r="EO25" s="70">
        <v>0</v>
      </c>
      <c r="EP25" s="70"/>
      <c r="EQ25" s="70"/>
      <c r="ER25" s="70"/>
      <c r="ES25" s="70"/>
      <c r="ET25" s="70"/>
      <c r="EU25" s="70"/>
      <c r="EV25" s="70"/>
      <c r="EW25" s="70"/>
      <c r="EX25" s="70"/>
      <c r="EY25" s="70">
        <v>0</v>
      </c>
      <c r="EZ25" s="70">
        <v>0</v>
      </c>
      <c r="FA25" s="70">
        <v>0</v>
      </c>
      <c r="FB25" s="70">
        <v>0</v>
      </c>
      <c r="FC25" s="70">
        <v>0</v>
      </c>
      <c r="FD25" s="70">
        <v>0</v>
      </c>
      <c r="FE25" s="70">
        <v>0</v>
      </c>
      <c r="FF25" s="70">
        <v>0</v>
      </c>
      <c r="FG25" s="70">
        <v>0</v>
      </c>
      <c r="FH25" s="70">
        <v>0</v>
      </c>
      <c r="FI25" s="70">
        <v>0</v>
      </c>
      <c r="FJ25" s="70">
        <v>0</v>
      </c>
      <c r="FK25" s="70"/>
      <c r="FL25" s="70"/>
      <c r="FM25" s="70"/>
      <c r="FN25" s="70">
        <v>0</v>
      </c>
      <c r="FO25" s="70">
        <v>0</v>
      </c>
      <c r="FP25" s="70">
        <v>0</v>
      </c>
    </row>
    <row r="26" spans="1:172">
      <c r="A26" s="59">
        <v>2006</v>
      </c>
      <c r="B26" s="39">
        <v>3037567</v>
      </c>
      <c r="C26" s="39">
        <v>2494988</v>
      </c>
      <c r="D26" s="39">
        <v>5532555</v>
      </c>
      <c r="E26" s="39">
        <v>71703023</v>
      </c>
      <c r="F26" s="39">
        <v>1847536</v>
      </c>
      <c r="G26" s="39">
        <v>73550559</v>
      </c>
      <c r="H26" s="39">
        <v>0</v>
      </c>
      <c r="I26" s="39">
        <v>0</v>
      </c>
      <c r="J26" s="39">
        <v>71085200</v>
      </c>
      <c r="K26" s="39">
        <v>0</v>
      </c>
      <c r="L26" s="39">
        <v>0</v>
      </c>
      <c r="M26" s="39">
        <v>176889906</v>
      </c>
      <c r="N26" s="39">
        <v>0</v>
      </c>
      <c r="O26" s="39">
        <v>0</v>
      </c>
      <c r="P26" s="39">
        <v>195171096</v>
      </c>
      <c r="Q26" s="39">
        <v>0</v>
      </c>
      <c r="R26" s="39">
        <v>0</v>
      </c>
      <c r="S26" s="39">
        <v>1301959</v>
      </c>
      <c r="T26" s="39">
        <v>0</v>
      </c>
      <c r="U26" s="39">
        <v>0</v>
      </c>
      <c r="V26" s="39">
        <v>389820</v>
      </c>
      <c r="W26" s="39">
        <v>0</v>
      </c>
      <c r="X26" s="39">
        <v>0</v>
      </c>
      <c r="Y26" s="39">
        <v>666893</v>
      </c>
      <c r="Z26" s="39">
        <v>0</v>
      </c>
      <c r="AA26" s="39">
        <v>0</v>
      </c>
      <c r="AB26" s="39">
        <v>1222021</v>
      </c>
      <c r="AC26" s="39">
        <v>0</v>
      </c>
      <c r="AD26" s="39">
        <v>0</v>
      </c>
      <c r="AE26" s="39">
        <v>165475</v>
      </c>
      <c r="AF26" s="39">
        <v>0</v>
      </c>
      <c r="AG26" s="39">
        <v>0</v>
      </c>
      <c r="AH26" s="39">
        <v>404509</v>
      </c>
      <c r="AI26" s="39">
        <v>0</v>
      </c>
      <c r="AJ26" s="39">
        <v>0</v>
      </c>
      <c r="AK26" s="39">
        <v>0</v>
      </c>
      <c r="AL26" s="39"/>
      <c r="AM26" s="39"/>
      <c r="AN26" s="39"/>
      <c r="AO26" s="39"/>
      <c r="AP26" s="39"/>
      <c r="AQ26" s="39"/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140192793</v>
      </c>
      <c r="BA26" s="39">
        <v>0</v>
      </c>
      <c r="BB26" s="39">
        <v>0</v>
      </c>
      <c r="BC26" s="39">
        <v>18576415</v>
      </c>
      <c r="BD26" s="70">
        <v>0</v>
      </c>
      <c r="BE26" s="70">
        <v>0</v>
      </c>
      <c r="BF26" s="70">
        <v>0</v>
      </c>
      <c r="BG26" s="70"/>
      <c r="BH26" s="70"/>
      <c r="BI26" s="70"/>
      <c r="BJ26" s="70">
        <v>0</v>
      </c>
      <c r="BK26" s="70">
        <v>0</v>
      </c>
      <c r="BL26" s="70">
        <v>0</v>
      </c>
      <c r="BM26" s="70"/>
      <c r="BN26" s="70"/>
      <c r="BO26" s="70"/>
      <c r="BP26" s="70">
        <v>0</v>
      </c>
      <c r="BQ26" s="70">
        <v>0</v>
      </c>
      <c r="BR26" s="70">
        <v>0</v>
      </c>
      <c r="BS26" s="70"/>
      <c r="BT26" s="70"/>
      <c r="BU26" s="70"/>
      <c r="BV26" s="70">
        <v>0</v>
      </c>
      <c r="BW26" s="70">
        <v>0</v>
      </c>
      <c r="BX26" s="70">
        <v>0</v>
      </c>
      <c r="BY26" s="70"/>
      <c r="BZ26" s="70"/>
      <c r="CA26" s="70"/>
      <c r="CB26" s="70">
        <v>0</v>
      </c>
      <c r="CC26" s="70">
        <v>0</v>
      </c>
      <c r="CD26" s="70">
        <v>0</v>
      </c>
      <c r="CE26" s="70">
        <v>0</v>
      </c>
      <c r="CF26" s="70">
        <v>0</v>
      </c>
      <c r="CG26" s="70">
        <v>0</v>
      </c>
      <c r="CH26" s="70">
        <v>0</v>
      </c>
      <c r="CI26" s="70">
        <v>0</v>
      </c>
      <c r="CJ26" s="70">
        <v>0</v>
      </c>
      <c r="CK26" s="70">
        <v>0</v>
      </c>
      <c r="CL26" s="70">
        <v>0</v>
      </c>
      <c r="CM26" s="70">
        <v>0</v>
      </c>
      <c r="CN26" s="70">
        <v>0</v>
      </c>
      <c r="CO26" s="70">
        <v>0</v>
      </c>
      <c r="CP26" s="70">
        <v>0</v>
      </c>
      <c r="CQ26" s="70"/>
      <c r="CR26" s="70"/>
      <c r="CS26" s="70"/>
      <c r="CT26" s="70">
        <v>0</v>
      </c>
      <c r="CU26" s="70">
        <v>0</v>
      </c>
      <c r="CV26" s="70">
        <v>0</v>
      </c>
      <c r="CW26" s="70"/>
      <c r="CX26" s="70"/>
      <c r="CY26" s="70"/>
      <c r="CZ26" s="70">
        <v>0</v>
      </c>
      <c r="DA26" s="70">
        <v>0</v>
      </c>
      <c r="DB26" s="70">
        <v>0</v>
      </c>
      <c r="DC26" s="70">
        <v>0</v>
      </c>
      <c r="DD26" s="70">
        <v>0</v>
      </c>
      <c r="DE26" s="70">
        <v>0</v>
      </c>
      <c r="DF26" s="70">
        <v>0</v>
      </c>
      <c r="DG26" s="70">
        <v>0</v>
      </c>
      <c r="DH26" s="70">
        <v>0</v>
      </c>
      <c r="DI26" s="70"/>
      <c r="DJ26" s="70"/>
      <c r="DK26" s="70"/>
      <c r="DL26" s="70"/>
      <c r="DM26" s="70"/>
      <c r="DN26" s="70"/>
      <c r="DO26" s="70">
        <v>0</v>
      </c>
      <c r="DP26" s="70">
        <v>0</v>
      </c>
      <c r="DQ26" s="70">
        <v>0</v>
      </c>
      <c r="DR26" s="70"/>
      <c r="DS26" s="70"/>
      <c r="DT26" s="70"/>
      <c r="DU26" s="70">
        <v>0</v>
      </c>
      <c r="DV26" s="70">
        <v>0</v>
      </c>
      <c r="DW26" s="70">
        <v>0</v>
      </c>
      <c r="DX26" s="70"/>
      <c r="DY26" s="70"/>
      <c r="DZ26" s="70"/>
      <c r="EA26" s="70">
        <v>0</v>
      </c>
      <c r="EB26" s="70">
        <v>0</v>
      </c>
      <c r="EC26" s="70">
        <v>0</v>
      </c>
      <c r="ED26" s="70"/>
      <c r="EE26" s="70"/>
      <c r="EF26" s="70"/>
      <c r="EG26" s="70">
        <v>0</v>
      </c>
      <c r="EH26" s="70">
        <v>0</v>
      </c>
      <c r="EI26" s="70">
        <v>0</v>
      </c>
      <c r="EJ26" s="70"/>
      <c r="EK26" s="70"/>
      <c r="EL26" s="70"/>
      <c r="EM26" s="70">
        <v>0</v>
      </c>
      <c r="EN26" s="70">
        <v>0</v>
      </c>
      <c r="EO26" s="70">
        <v>0</v>
      </c>
      <c r="EP26" s="70"/>
      <c r="EQ26" s="70"/>
      <c r="ER26" s="70"/>
      <c r="ES26" s="70"/>
      <c r="ET26" s="70"/>
      <c r="EU26" s="70"/>
      <c r="EV26" s="70"/>
      <c r="EW26" s="70"/>
      <c r="EX26" s="70"/>
      <c r="EY26" s="70">
        <v>0</v>
      </c>
      <c r="EZ26" s="70">
        <v>0</v>
      </c>
      <c r="FA26" s="70">
        <v>0</v>
      </c>
      <c r="FB26" s="70">
        <v>0</v>
      </c>
      <c r="FC26" s="70">
        <v>0</v>
      </c>
      <c r="FD26" s="70">
        <v>0</v>
      </c>
      <c r="FE26" s="70">
        <v>0</v>
      </c>
      <c r="FF26" s="70">
        <v>0</v>
      </c>
      <c r="FG26" s="70">
        <v>0</v>
      </c>
      <c r="FH26" s="70">
        <v>0</v>
      </c>
      <c r="FI26" s="70">
        <v>0</v>
      </c>
      <c r="FJ26" s="70">
        <v>0</v>
      </c>
      <c r="FK26" s="70"/>
      <c r="FL26" s="70"/>
      <c r="FM26" s="70"/>
      <c r="FN26" s="70">
        <v>0</v>
      </c>
      <c r="FO26" s="70">
        <v>0</v>
      </c>
      <c r="FP26" s="70">
        <v>0</v>
      </c>
    </row>
    <row r="27" spans="1:172">
      <c r="A27" s="59">
        <v>2007</v>
      </c>
      <c r="B27" s="39">
        <v>2820483</v>
      </c>
      <c r="C27" s="39">
        <v>2797440</v>
      </c>
      <c r="D27" s="39">
        <v>5617923</v>
      </c>
      <c r="E27" s="39">
        <v>77369605</v>
      </c>
      <c r="F27" s="39">
        <v>2070953</v>
      </c>
      <c r="G27" s="39">
        <v>79440558</v>
      </c>
      <c r="H27" s="39">
        <v>0</v>
      </c>
      <c r="I27" s="39">
        <v>0</v>
      </c>
      <c r="J27" s="39">
        <v>77377031</v>
      </c>
      <c r="K27" s="39">
        <v>0</v>
      </c>
      <c r="L27" s="39">
        <v>0</v>
      </c>
      <c r="M27" s="39">
        <v>200383884</v>
      </c>
      <c r="N27" s="39">
        <v>0</v>
      </c>
      <c r="O27" s="39">
        <v>0</v>
      </c>
      <c r="P27" s="39">
        <v>197598457</v>
      </c>
      <c r="Q27" s="39">
        <v>0</v>
      </c>
      <c r="R27" s="39">
        <v>0</v>
      </c>
      <c r="S27" s="39">
        <v>1436527</v>
      </c>
      <c r="T27" s="39">
        <v>0</v>
      </c>
      <c r="U27" s="39">
        <v>0</v>
      </c>
      <c r="V27" s="39">
        <v>390652</v>
      </c>
      <c r="W27" s="39">
        <v>0</v>
      </c>
      <c r="X27" s="39">
        <v>0</v>
      </c>
      <c r="Y27" s="39">
        <v>831854</v>
      </c>
      <c r="Z27" s="39">
        <v>0</v>
      </c>
      <c r="AA27" s="39">
        <v>0</v>
      </c>
      <c r="AB27" s="39">
        <v>1338353</v>
      </c>
      <c r="AC27" s="39">
        <v>0</v>
      </c>
      <c r="AD27" s="39">
        <v>0</v>
      </c>
      <c r="AE27" s="39">
        <v>270030</v>
      </c>
      <c r="AF27" s="39">
        <v>0</v>
      </c>
      <c r="AG27" s="39">
        <v>0</v>
      </c>
      <c r="AH27" s="39">
        <v>421784</v>
      </c>
      <c r="AI27" s="39">
        <v>0</v>
      </c>
      <c r="AJ27" s="39">
        <v>0</v>
      </c>
      <c r="AK27" s="39">
        <v>0</v>
      </c>
      <c r="AL27" s="39"/>
      <c r="AM27" s="39"/>
      <c r="AN27" s="39"/>
      <c r="AO27" s="39"/>
      <c r="AP27" s="39"/>
      <c r="AQ27" s="39"/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137587833</v>
      </c>
      <c r="BA27" s="39">
        <v>0</v>
      </c>
      <c r="BB27" s="39">
        <v>0</v>
      </c>
      <c r="BC27" s="39">
        <v>20059648</v>
      </c>
      <c r="BD27" s="70">
        <v>0</v>
      </c>
      <c r="BE27" s="70">
        <v>0</v>
      </c>
      <c r="BF27" s="70">
        <v>0</v>
      </c>
      <c r="BG27" s="70"/>
      <c r="BH27" s="70"/>
      <c r="BI27" s="70"/>
      <c r="BJ27" s="70">
        <v>0</v>
      </c>
      <c r="BK27" s="70">
        <v>0</v>
      </c>
      <c r="BL27" s="70">
        <v>0</v>
      </c>
      <c r="BM27" s="70"/>
      <c r="BN27" s="70"/>
      <c r="BO27" s="70"/>
      <c r="BP27" s="70">
        <v>0</v>
      </c>
      <c r="BQ27" s="70">
        <v>0</v>
      </c>
      <c r="BR27" s="70">
        <v>0</v>
      </c>
      <c r="BS27" s="70"/>
      <c r="BT27" s="70"/>
      <c r="BU27" s="70"/>
      <c r="BV27" s="70">
        <v>0</v>
      </c>
      <c r="BW27" s="70">
        <v>0</v>
      </c>
      <c r="BX27" s="70">
        <v>0</v>
      </c>
      <c r="BY27" s="70"/>
      <c r="BZ27" s="70"/>
      <c r="CA27" s="70"/>
      <c r="CB27" s="70">
        <v>0</v>
      </c>
      <c r="CC27" s="70">
        <v>0</v>
      </c>
      <c r="CD27" s="70">
        <v>0</v>
      </c>
      <c r="CE27" s="70">
        <v>0</v>
      </c>
      <c r="CF27" s="70">
        <v>0</v>
      </c>
      <c r="CG27" s="70">
        <v>0</v>
      </c>
      <c r="CH27" s="70">
        <v>0</v>
      </c>
      <c r="CI27" s="70">
        <v>0</v>
      </c>
      <c r="CJ27" s="70">
        <v>0</v>
      </c>
      <c r="CK27" s="70">
        <v>0</v>
      </c>
      <c r="CL27" s="70">
        <v>0</v>
      </c>
      <c r="CM27" s="70">
        <v>0</v>
      </c>
      <c r="CN27" s="70">
        <v>0</v>
      </c>
      <c r="CO27" s="70">
        <v>0</v>
      </c>
      <c r="CP27" s="70">
        <v>0</v>
      </c>
      <c r="CQ27" s="70"/>
      <c r="CR27" s="70"/>
      <c r="CS27" s="70"/>
      <c r="CT27" s="70">
        <v>0</v>
      </c>
      <c r="CU27" s="70">
        <v>0</v>
      </c>
      <c r="CV27" s="70">
        <v>0</v>
      </c>
      <c r="CW27" s="70"/>
      <c r="CX27" s="70"/>
      <c r="CY27" s="70"/>
      <c r="CZ27" s="70">
        <v>0</v>
      </c>
      <c r="DA27" s="70">
        <v>0</v>
      </c>
      <c r="DB27" s="70">
        <v>0</v>
      </c>
      <c r="DC27" s="70">
        <v>0</v>
      </c>
      <c r="DD27" s="70">
        <v>0</v>
      </c>
      <c r="DE27" s="70">
        <v>0</v>
      </c>
      <c r="DF27" s="70">
        <v>0</v>
      </c>
      <c r="DG27" s="70">
        <v>0</v>
      </c>
      <c r="DH27" s="70">
        <v>0</v>
      </c>
      <c r="DI27" s="70"/>
      <c r="DJ27" s="70"/>
      <c r="DK27" s="70"/>
      <c r="DL27" s="70"/>
      <c r="DM27" s="70"/>
      <c r="DN27" s="70"/>
      <c r="DO27" s="70">
        <v>0</v>
      </c>
      <c r="DP27" s="70">
        <v>0</v>
      </c>
      <c r="DQ27" s="70">
        <v>0</v>
      </c>
      <c r="DR27" s="70"/>
      <c r="DS27" s="70"/>
      <c r="DT27" s="70"/>
      <c r="DU27" s="70">
        <v>0</v>
      </c>
      <c r="DV27" s="70">
        <v>0</v>
      </c>
      <c r="DW27" s="70">
        <v>0</v>
      </c>
      <c r="DX27" s="70"/>
      <c r="DY27" s="70"/>
      <c r="DZ27" s="70"/>
      <c r="EA27" s="70">
        <v>0</v>
      </c>
      <c r="EB27" s="70">
        <v>0</v>
      </c>
      <c r="EC27" s="70">
        <v>0</v>
      </c>
      <c r="ED27" s="70"/>
      <c r="EE27" s="70"/>
      <c r="EF27" s="70"/>
      <c r="EG27" s="70">
        <v>0</v>
      </c>
      <c r="EH27" s="70">
        <v>0</v>
      </c>
      <c r="EI27" s="70">
        <v>0</v>
      </c>
      <c r="EJ27" s="70"/>
      <c r="EK27" s="70"/>
      <c r="EL27" s="70"/>
      <c r="EM27" s="70">
        <v>0</v>
      </c>
      <c r="EN27" s="70">
        <v>0</v>
      </c>
      <c r="EO27" s="70">
        <v>0</v>
      </c>
      <c r="EP27" s="70"/>
      <c r="EQ27" s="70"/>
      <c r="ER27" s="70"/>
      <c r="ES27" s="70"/>
      <c r="ET27" s="70"/>
      <c r="EU27" s="70"/>
      <c r="EV27" s="70"/>
      <c r="EW27" s="70"/>
      <c r="EX27" s="70"/>
      <c r="EY27" s="70">
        <v>0</v>
      </c>
      <c r="EZ27" s="70">
        <v>0</v>
      </c>
      <c r="FA27" s="70">
        <v>0</v>
      </c>
      <c r="FB27" s="70">
        <v>0</v>
      </c>
      <c r="FC27" s="70">
        <v>0</v>
      </c>
      <c r="FD27" s="70">
        <v>0</v>
      </c>
      <c r="FE27" s="70">
        <v>0</v>
      </c>
      <c r="FF27" s="70">
        <v>0</v>
      </c>
      <c r="FG27" s="70">
        <v>0</v>
      </c>
      <c r="FH27" s="70">
        <v>0</v>
      </c>
      <c r="FI27" s="70">
        <v>0</v>
      </c>
      <c r="FJ27" s="70">
        <v>0</v>
      </c>
      <c r="FK27" s="70"/>
      <c r="FL27" s="70"/>
      <c r="FM27" s="70"/>
      <c r="FN27" s="70">
        <v>0</v>
      </c>
      <c r="FO27" s="70">
        <v>0</v>
      </c>
      <c r="FP27" s="70">
        <v>0</v>
      </c>
    </row>
    <row r="28" spans="1:172">
      <c r="A28" s="59">
        <v>2008</v>
      </c>
      <c r="B28" s="39">
        <v>2780755</v>
      </c>
      <c r="C28" s="39">
        <v>2921200</v>
      </c>
      <c r="D28" s="39">
        <v>5701955</v>
      </c>
      <c r="E28" s="39">
        <v>90099303</v>
      </c>
      <c r="F28" s="39">
        <v>1423778</v>
      </c>
      <c r="G28" s="39">
        <v>91523081</v>
      </c>
      <c r="H28" s="39">
        <v>0</v>
      </c>
      <c r="I28" s="39">
        <v>0</v>
      </c>
      <c r="J28" s="39">
        <v>83172130</v>
      </c>
      <c r="K28" s="39">
        <v>0</v>
      </c>
      <c r="L28" s="39">
        <v>0</v>
      </c>
      <c r="M28" s="39">
        <v>226776132</v>
      </c>
      <c r="N28" s="39">
        <v>0</v>
      </c>
      <c r="O28" s="39">
        <v>0</v>
      </c>
      <c r="P28" s="39">
        <v>210266269</v>
      </c>
      <c r="Q28" s="39">
        <v>0</v>
      </c>
      <c r="R28" s="39">
        <v>0</v>
      </c>
      <c r="S28" s="39">
        <v>1542738</v>
      </c>
      <c r="T28" s="39">
        <v>0</v>
      </c>
      <c r="U28" s="39">
        <v>0</v>
      </c>
      <c r="V28" s="39">
        <v>337837</v>
      </c>
      <c r="W28" s="39">
        <v>0</v>
      </c>
      <c r="X28" s="39">
        <v>0</v>
      </c>
      <c r="Y28" s="39">
        <v>839274</v>
      </c>
      <c r="Z28" s="39">
        <v>0</v>
      </c>
      <c r="AA28" s="39">
        <v>0</v>
      </c>
      <c r="AB28" s="39">
        <v>1334763</v>
      </c>
      <c r="AC28" s="39">
        <v>0</v>
      </c>
      <c r="AD28" s="39">
        <v>0</v>
      </c>
      <c r="AE28" s="39">
        <v>337077</v>
      </c>
      <c r="AF28" s="39">
        <v>0</v>
      </c>
      <c r="AG28" s="39">
        <v>0</v>
      </c>
      <c r="AH28" s="39">
        <v>410327</v>
      </c>
      <c r="AI28" s="39">
        <v>0</v>
      </c>
      <c r="AJ28" s="39">
        <v>0</v>
      </c>
      <c r="AK28" s="39">
        <v>0</v>
      </c>
      <c r="AL28" s="39"/>
      <c r="AM28" s="39"/>
      <c r="AN28" s="39"/>
      <c r="AO28" s="39"/>
      <c r="AP28" s="39"/>
      <c r="AQ28" s="39"/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137959215</v>
      </c>
      <c r="BA28" s="39">
        <v>0</v>
      </c>
      <c r="BB28" s="39">
        <v>0</v>
      </c>
      <c r="BC28" s="39">
        <v>21254246</v>
      </c>
      <c r="BD28" s="70">
        <v>0</v>
      </c>
      <c r="BE28" s="70">
        <v>0</v>
      </c>
      <c r="BF28" s="70">
        <v>0</v>
      </c>
      <c r="BG28" s="70"/>
      <c r="BH28" s="70"/>
      <c r="BI28" s="70"/>
      <c r="BJ28" s="70">
        <v>0</v>
      </c>
      <c r="BK28" s="70">
        <v>0</v>
      </c>
      <c r="BL28" s="70">
        <v>0</v>
      </c>
      <c r="BM28" s="70"/>
      <c r="BN28" s="70"/>
      <c r="BO28" s="70"/>
      <c r="BP28" s="70">
        <v>0</v>
      </c>
      <c r="BQ28" s="70">
        <v>0</v>
      </c>
      <c r="BR28" s="70">
        <v>0</v>
      </c>
      <c r="BS28" s="70"/>
      <c r="BT28" s="70"/>
      <c r="BU28" s="70"/>
      <c r="BV28" s="70">
        <v>0</v>
      </c>
      <c r="BW28" s="70">
        <v>0</v>
      </c>
      <c r="BX28" s="70">
        <v>0</v>
      </c>
      <c r="BY28" s="70"/>
      <c r="BZ28" s="70"/>
      <c r="CA28" s="70"/>
      <c r="CB28" s="70">
        <v>0</v>
      </c>
      <c r="CC28" s="70">
        <v>0</v>
      </c>
      <c r="CD28" s="70">
        <v>0</v>
      </c>
      <c r="CE28" s="70">
        <v>0</v>
      </c>
      <c r="CF28" s="70">
        <v>0</v>
      </c>
      <c r="CG28" s="70">
        <v>0</v>
      </c>
      <c r="CH28" s="70">
        <v>0</v>
      </c>
      <c r="CI28" s="70">
        <v>0</v>
      </c>
      <c r="CJ28" s="70">
        <v>0</v>
      </c>
      <c r="CK28" s="70">
        <v>0</v>
      </c>
      <c r="CL28" s="70">
        <v>0</v>
      </c>
      <c r="CM28" s="70">
        <v>0</v>
      </c>
      <c r="CN28" s="70">
        <v>0</v>
      </c>
      <c r="CO28" s="70">
        <v>0</v>
      </c>
      <c r="CP28" s="70">
        <v>0</v>
      </c>
      <c r="CQ28" s="70"/>
      <c r="CR28" s="70"/>
      <c r="CS28" s="70"/>
      <c r="CT28" s="70">
        <v>0</v>
      </c>
      <c r="CU28" s="70">
        <v>0</v>
      </c>
      <c r="CV28" s="70">
        <v>0</v>
      </c>
      <c r="CW28" s="70"/>
      <c r="CX28" s="70"/>
      <c r="CY28" s="70"/>
      <c r="CZ28" s="70">
        <v>0</v>
      </c>
      <c r="DA28" s="70">
        <v>0</v>
      </c>
      <c r="DB28" s="70">
        <v>0</v>
      </c>
      <c r="DC28" s="70">
        <v>0</v>
      </c>
      <c r="DD28" s="70">
        <v>0</v>
      </c>
      <c r="DE28" s="70">
        <v>0</v>
      </c>
      <c r="DF28" s="70">
        <v>0</v>
      </c>
      <c r="DG28" s="70">
        <v>0</v>
      </c>
      <c r="DH28" s="70">
        <v>0</v>
      </c>
      <c r="DI28" s="70"/>
      <c r="DJ28" s="70"/>
      <c r="DK28" s="70"/>
      <c r="DL28" s="70"/>
      <c r="DM28" s="70"/>
      <c r="DN28" s="70"/>
      <c r="DO28" s="70">
        <v>0</v>
      </c>
      <c r="DP28" s="70">
        <v>0</v>
      </c>
      <c r="DQ28" s="70">
        <v>0</v>
      </c>
      <c r="DR28" s="70"/>
      <c r="DS28" s="70"/>
      <c r="DT28" s="70"/>
      <c r="DU28" s="70">
        <v>0</v>
      </c>
      <c r="DV28" s="70">
        <v>0</v>
      </c>
      <c r="DW28" s="70">
        <v>0</v>
      </c>
      <c r="DX28" s="70"/>
      <c r="DY28" s="70"/>
      <c r="DZ28" s="70"/>
      <c r="EA28" s="70">
        <v>0</v>
      </c>
      <c r="EB28" s="70">
        <v>0</v>
      </c>
      <c r="EC28" s="70">
        <v>0</v>
      </c>
      <c r="ED28" s="70"/>
      <c r="EE28" s="70"/>
      <c r="EF28" s="70"/>
      <c r="EG28" s="70">
        <v>0</v>
      </c>
      <c r="EH28" s="70">
        <v>0</v>
      </c>
      <c r="EI28" s="70">
        <v>0</v>
      </c>
      <c r="EJ28" s="70"/>
      <c r="EK28" s="70"/>
      <c r="EL28" s="70"/>
      <c r="EM28" s="70">
        <v>0</v>
      </c>
      <c r="EN28" s="70">
        <v>0</v>
      </c>
      <c r="EO28" s="70">
        <v>0</v>
      </c>
      <c r="EP28" s="70"/>
      <c r="EQ28" s="70"/>
      <c r="ER28" s="70"/>
      <c r="ES28" s="70"/>
      <c r="ET28" s="70"/>
      <c r="EU28" s="70"/>
      <c r="EV28" s="70"/>
      <c r="EW28" s="70"/>
      <c r="EX28" s="70"/>
      <c r="EY28" s="70">
        <v>0</v>
      </c>
      <c r="EZ28" s="70">
        <v>0</v>
      </c>
      <c r="FA28" s="70">
        <v>0</v>
      </c>
      <c r="FB28" s="70">
        <v>0</v>
      </c>
      <c r="FC28" s="70">
        <v>0</v>
      </c>
      <c r="FD28" s="70">
        <v>0</v>
      </c>
      <c r="FE28" s="70">
        <v>0</v>
      </c>
      <c r="FF28" s="70">
        <v>0</v>
      </c>
      <c r="FG28" s="70">
        <v>0</v>
      </c>
      <c r="FH28" s="70">
        <v>0</v>
      </c>
      <c r="FI28" s="70">
        <v>0</v>
      </c>
      <c r="FJ28" s="70">
        <v>0</v>
      </c>
      <c r="FK28" s="70"/>
      <c r="FL28" s="70"/>
      <c r="FM28" s="70"/>
      <c r="FN28" s="70">
        <v>0</v>
      </c>
      <c r="FO28" s="70">
        <v>0</v>
      </c>
      <c r="FP28" s="70">
        <v>0</v>
      </c>
    </row>
    <row r="29" spans="1:172">
      <c r="A29" s="59">
        <v>2009</v>
      </c>
      <c r="B29" s="39">
        <v>3065255.16</v>
      </c>
      <c r="C29" s="39">
        <v>3020837.09</v>
      </c>
      <c r="D29" s="39">
        <v>6086092.25</v>
      </c>
      <c r="E29" s="39">
        <v>88314638.122456998</v>
      </c>
      <c r="F29" s="39">
        <v>2516587</v>
      </c>
      <c r="G29" s="39">
        <v>90831225.122456998</v>
      </c>
      <c r="H29" s="39">
        <v>0</v>
      </c>
      <c r="I29" s="39">
        <v>0</v>
      </c>
      <c r="J29" s="39">
        <v>103382258.18008058</v>
      </c>
      <c r="K29" s="39">
        <v>0</v>
      </c>
      <c r="L29" s="39">
        <v>0</v>
      </c>
      <c r="M29" s="39">
        <v>221264170.80285713</v>
      </c>
      <c r="N29" s="39">
        <v>0</v>
      </c>
      <c r="O29" s="39">
        <v>0</v>
      </c>
      <c r="P29" s="39">
        <v>189251644.91813397</v>
      </c>
      <c r="Q29" s="39">
        <v>0</v>
      </c>
      <c r="R29" s="39">
        <v>0</v>
      </c>
      <c r="S29" s="39">
        <v>2010218.1687301586</v>
      </c>
      <c r="T29" s="39">
        <v>0</v>
      </c>
      <c r="U29" s="39">
        <v>0</v>
      </c>
      <c r="V29" s="39">
        <v>282421</v>
      </c>
      <c r="W29" s="39">
        <v>0</v>
      </c>
      <c r="X29" s="39">
        <v>0</v>
      </c>
      <c r="Y29" s="39">
        <v>1260667.3500000001</v>
      </c>
      <c r="Z29" s="39">
        <v>0</v>
      </c>
      <c r="AA29" s="39">
        <v>0</v>
      </c>
      <c r="AB29" s="39">
        <v>1255532.0772483691</v>
      </c>
      <c r="AC29" s="39">
        <v>0</v>
      </c>
      <c r="AD29" s="39">
        <v>0</v>
      </c>
      <c r="AE29" s="39">
        <v>321417.70615291793</v>
      </c>
      <c r="AF29" s="39">
        <v>0</v>
      </c>
      <c r="AG29" s="39">
        <v>0</v>
      </c>
      <c r="AH29" s="39">
        <v>531784.68999999994</v>
      </c>
      <c r="AI29" s="39">
        <v>0</v>
      </c>
      <c r="AJ29" s="39">
        <v>0</v>
      </c>
      <c r="AK29" s="39">
        <v>0</v>
      </c>
      <c r="AL29" s="39"/>
      <c r="AM29" s="39"/>
      <c r="AN29" s="39"/>
      <c r="AO29" s="39"/>
      <c r="AP29" s="39"/>
      <c r="AQ29" s="39"/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128167515.2142857</v>
      </c>
      <c r="BA29" s="39">
        <v>0</v>
      </c>
      <c r="BB29" s="39">
        <v>0</v>
      </c>
      <c r="BC29" s="39">
        <v>21500587.666666672</v>
      </c>
      <c r="BD29" s="70">
        <v>0</v>
      </c>
      <c r="BE29" s="70">
        <v>0</v>
      </c>
      <c r="BF29" s="70">
        <v>0</v>
      </c>
      <c r="BG29" s="70"/>
      <c r="BH29" s="70"/>
      <c r="BI29" s="70"/>
      <c r="BJ29" s="70">
        <v>0</v>
      </c>
      <c r="BK29" s="70">
        <v>0</v>
      </c>
      <c r="BL29" s="70">
        <v>0</v>
      </c>
      <c r="BM29" s="70"/>
      <c r="BN29" s="70"/>
      <c r="BO29" s="70"/>
      <c r="BP29" s="70">
        <v>0</v>
      </c>
      <c r="BQ29" s="70">
        <v>0</v>
      </c>
      <c r="BR29" s="70">
        <v>0</v>
      </c>
      <c r="BS29" s="70"/>
      <c r="BT29" s="70"/>
      <c r="BU29" s="70"/>
      <c r="BV29" s="70">
        <v>0</v>
      </c>
      <c r="BW29" s="70">
        <v>0</v>
      </c>
      <c r="BX29" s="70">
        <v>0</v>
      </c>
      <c r="BY29" s="70"/>
      <c r="BZ29" s="70"/>
      <c r="CA29" s="70"/>
      <c r="CB29" s="70">
        <v>0</v>
      </c>
      <c r="CC29" s="70">
        <v>0</v>
      </c>
      <c r="CD29" s="70">
        <v>0</v>
      </c>
      <c r="CE29" s="70">
        <v>0</v>
      </c>
      <c r="CF29" s="70">
        <v>0</v>
      </c>
      <c r="CG29" s="70">
        <v>0</v>
      </c>
      <c r="CH29" s="70">
        <v>0</v>
      </c>
      <c r="CI29" s="70">
        <v>0</v>
      </c>
      <c r="CJ29" s="70">
        <v>0</v>
      </c>
      <c r="CK29" s="70">
        <v>0</v>
      </c>
      <c r="CL29" s="70">
        <v>0</v>
      </c>
      <c r="CM29" s="70">
        <v>0</v>
      </c>
      <c r="CN29" s="70">
        <v>0</v>
      </c>
      <c r="CO29" s="70">
        <v>0</v>
      </c>
      <c r="CP29" s="70">
        <v>0</v>
      </c>
      <c r="CQ29" s="70"/>
      <c r="CR29" s="70"/>
      <c r="CS29" s="70"/>
      <c r="CT29" s="70">
        <v>0</v>
      </c>
      <c r="CU29" s="70">
        <v>0</v>
      </c>
      <c r="CV29" s="70">
        <v>0</v>
      </c>
      <c r="CW29" s="70"/>
      <c r="CX29" s="70"/>
      <c r="CY29" s="70"/>
      <c r="CZ29" s="70">
        <v>0</v>
      </c>
      <c r="DA29" s="70">
        <v>0</v>
      </c>
      <c r="DB29" s="70">
        <v>0</v>
      </c>
      <c r="DC29" s="70">
        <v>0</v>
      </c>
      <c r="DD29" s="70">
        <v>0</v>
      </c>
      <c r="DE29" s="70">
        <v>0</v>
      </c>
      <c r="DF29" s="70">
        <v>0</v>
      </c>
      <c r="DG29" s="70">
        <v>0</v>
      </c>
      <c r="DH29" s="70">
        <v>0</v>
      </c>
      <c r="DI29" s="70"/>
      <c r="DJ29" s="70"/>
      <c r="DK29" s="70"/>
      <c r="DL29" s="70"/>
      <c r="DM29" s="70"/>
      <c r="DN29" s="70"/>
      <c r="DO29" s="70">
        <v>0</v>
      </c>
      <c r="DP29" s="70">
        <v>0</v>
      </c>
      <c r="DQ29" s="70">
        <v>0</v>
      </c>
      <c r="DR29" s="70"/>
      <c r="DS29" s="70"/>
      <c r="DT29" s="70"/>
      <c r="DU29" s="70">
        <v>0</v>
      </c>
      <c r="DV29" s="70">
        <v>0</v>
      </c>
      <c r="DW29" s="70">
        <v>0</v>
      </c>
      <c r="DX29" s="70"/>
      <c r="DY29" s="70"/>
      <c r="DZ29" s="70"/>
      <c r="EA29" s="70">
        <v>0</v>
      </c>
      <c r="EB29" s="70">
        <v>0</v>
      </c>
      <c r="EC29" s="70">
        <v>0</v>
      </c>
      <c r="ED29" s="70"/>
      <c r="EE29" s="70"/>
      <c r="EF29" s="70"/>
      <c r="EG29" s="70">
        <v>0</v>
      </c>
      <c r="EH29" s="70">
        <v>0</v>
      </c>
      <c r="EI29" s="70">
        <v>0</v>
      </c>
      <c r="EJ29" s="70"/>
      <c r="EK29" s="70"/>
      <c r="EL29" s="70"/>
      <c r="EM29" s="70">
        <v>0</v>
      </c>
      <c r="EN29" s="70">
        <v>0</v>
      </c>
      <c r="EO29" s="70">
        <v>0</v>
      </c>
      <c r="EP29" s="70"/>
      <c r="EQ29" s="70"/>
      <c r="ER29" s="70"/>
      <c r="ES29" s="70"/>
      <c r="ET29" s="70"/>
      <c r="EU29" s="70"/>
      <c r="EV29" s="70"/>
      <c r="EW29" s="70"/>
      <c r="EX29" s="70"/>
      <c r="EY29" s="70">
        <v>0</v>
      </c>
      <c r="EZ29" s="70">
        <v>0</v>
      </c>
      <c r="FA29" s="70">
        <v>0</v>
      </c>
      <c r="FB29" s="70">
        <v>0</v>
      </c>
      <c r="FC29" s="70">
        <v>0</v>
      </c>
      <c r="FD29" s="70">
        <v>0</v>
      </c>
      <c r="FE29" s="70">
        <v>0</v>
      </c>
      <c r="FF29" s="70">
        <v>0</v>
      </c>
      <c r="FG29" s="70">
        <v>0</v>
      </c>
      <c r="FH29" s="70">
        <v>0</v>
      </c>
      <c r="FI29" s="70">
        <v>0</v>
      </c>
      <c r="FJ29" s="70">
        <v>0</v>
      </c>
      <c r="FK29" s="70"/>
      <c r="FL29" s="70"/>
      <c r="FM29" s="70"/>
      <c r="FN29" s="70">
        <v>0</v>
      </c>
      <c r="FO29" s="70">
        <v>0</v>
      </c>
      <c r="FP29" s="70">
        <v>0</v>
      </c>
    </row>
    <row r="30" spans="1:172">
      <c r="A30" s="59">
        <v>2010</v>
      </c>
      <c r="B30" s="39">
        <v>3298710.0899999994</v>
      </c>
      <c r="C30" s="39">
        <v>3130014.26</v>
      </c>
      <c r="D30" s="39">
        <v>6428724.3499999996</v>
      </c>
      <c r="E30" s="39">
        <v>90223190.949999988</v>
      </c>
      <c r="F30" s="39">
        <v>3941468.66</v>
      </c>
      <c r="G30" s="39">
        <v>94164659.610000014</v>
      </c>
      <c r="H30" s="39">
        <v>0</v>
      </c>
      <c r="I30" s="39">
        <v>0</v>
      </c>
      <c r="J30" s="39">
        <v>137366832.38999999</v>
      </c>
      <c r="K30" s="39">
        <v>0</v>
      </c>
      <c r="L30" s="39">
        <v>0</v>
      </c>
      <c r="M30" s="39">
        <v>289154300.67999995</v>
      </c>
      <c r="N30" s="39">
        <v>0</v>
      </c>
      <c r="O30" s="39">
        <v>0</v>
      </c>
      <c r="P30" s="39">
        <v>215502716.84999999</v>
      </c>
      <c r="Q30" s="39">
        <v>0</v>
      </c>
      <c r="R30" s="39">
        <v>0</v>
      </c>
      <c r="S30" s="39">
        <v>1522692.87</v>
      </c>
      <c r="T30" s="39">
        <v>124024.54000000001</v>
      </c>
      <c r="U30" s="39">
        <v>65108.529999999992</v>
      </c>
      <c r="V30" s="39">
        <v>189133.07</v>
      </c>
      <c r="W30" s="39">
        <v>988658.76</v>
      </c>
      <c r="X30" s="39">
        <v>113730.15000000001</v>
      </c>
      <c r="Y30" s="39">
        <v>1102388.9099999999</v>
      </c>
      <c r="Z30" s="39">
        <v>1725754.2400000002</v>
      </c>
      <c r="AA30" s="39">
        <v>91072.81</v>
      </c>
      <c r="AB30" s="39">
        <v>1816827.05</v>
      </c>
      <c r="AC30" s="39">
        <v>94828.44</v>
      </c>
      <c r="AD30" s="39">
        <v>400161.38</v>
      </c>
      <c r="AE30" s="39">
        <v>494989.82</v>
      </c>
      <c r="AF30" s="39">
        <v>372694.79</v>
      </c>
      <c r="AG30" s="39">
        <v>429487.47000000003</v>
      </c>
      <c r="AH30" s="39">
        <v>802182.26</v>
      </c>
      <c r="AI30" s="39">
        <v>0</v>
      </c>
      <c r="AJ30" s="39">
        <v>0</v>
      </c>
      <c r="AK30" s="39">
        <v>532995.96</v>
      </c>
      <c r="AL30" s="39"/>
      <c r="AM30" s="39"/>
      <c r="AN30" s="39"/>
      <c r="AO30" s="39"/>
      <c r="AP30" s="39"/>
      <c r="AQ30" s="39"/>
      <c r="AR30" s="39">
        <v>0</v>
      </c>
      <c r="AS30" s="39">
        <v>0</v>
      </c>
      <c r="AT30" s="39">
        <v>18652798.609999999</v>
      </c>
      <c r="AU30" s="39">
        <v>0</v>
      </c>
      <c r="AV30" s="39">
        <v>0</v>
      </c>
      <c r="AW30" s="39">
        <v>453120.99</v>
      </c>
      <c r="AX30" s="39">
        <v>110958425.49999999</v>
      </c>
      <c r="AY30" s="39">
        <v>1125148.5</v>
      </c>
      <c r="AZ30" s="39">
        <v>112083573.99999999</v>
      </c>
      <c r="BA30" s="39">
        <v>0</v>
      </c>
      <c r="BB30" s="39">
        <v>0</v>
      </c>
      <c r="BC30" s="39">
        <v>19736704.355555557</v>
      </c>
      <c r="BD30" s="73">
        <v>0</v>
      </c>
      <c r="BE30" s="73">
        <v>0</v>
      </c>
      <c r="BF30" s="73">
        <v>0</v>
      </c>
      <c r="BG30" s="73">
        <v>0</v>
      </c>
      <c r="BH30" s="73">
        <v>0</v>
      </c>
      <c r="BI30" s="73">
        <v>0</v>
      </c>
      <c r="BJ30" s="73">
        <v>0</v>
      </c>
      <c r="BK30" s="73">
        <v>0</v>
      </c>
      <c r="BL30" s="73">
        <v>0</v>
      </c>
      <c r="BM30" s="73">
        <v>0</v>
      </c>
      <c r="BN30" s="73">
        <v>0</v>
      </c>
      <c r="BO30" s="73">
        <v>0</v>
      </c>
      <c r="BP30" s="73">
        <v>0</v>
      </c>
      <c r="BQ30" s="73">
        <v>0</v>
      </c>
      <c r="BR30" s="73">
        <v>0</v>
      </c>
      <c r="BS30" s="73">
        <v>0</v>
      </c>
      <c r="BT30" s="73">
        <v>0</v>
      </c>
      <c r="BU30" s="73">
        <v>0</v>
      </c>
      <c r="BV30" s="73">
        <v>0</v>
      </c>
      <c r="BW30" s="73">
        <v>0</v>
      </c>
      <c r="BX30" s="73">
        <v>0</v>
      </c>
      <c r="BY30" s="73">
        <v>0</v>
      </c>
      <c r="BZ30" s="73">
        <v>0</v>
      </c>
      <c r="CA30" s="73">
        <v>0</v>
      </c>
      <c r="CB30" s="73">
        <v>0</v>
      </c>
      <c r="CC30" s="73">
        <v>0</v>
      </c>
      <c r="CD30" s="73">
        <v>0</v>
      </c>
      <c r="CE30" s="73">
        <v>0</v>
      </c>
      <c r="CF30" s="73">
        <v>0</v>
      </c>
      <c r="CG30" s="73">
        <v>0</v>
      </c>
      <c r="CH30" s="73">
        <v>0</v>
      </c>
      <c r="CI30" s="73">
        <v>0</v>
      </c>
      <c r="CJ30" s="73">
        <v>0</v>
      </c>
      <c r="CK30" s="73">
        <v>0</v>
      </c>
      <c r="CL30" s="73">
        <v>0</v>
      </c>
      <c r="CM30" s="73">
        <v>0</v>
      </c>
      <c r="CN30" s="73">
        <v>0</v>
      </c>
      <c r="CO30" s="73">
        <v>0</v>
      </c>
      <c r="CP30" s="73">
        <v>0</v>
      </c>
      <c r="CQ30" s="73">
        <v>0</v>
      </c>
      <c r="CR30" s="73">
        <v>0</v>
      </c>
      <c r="CS30" s="73">
        <v>0</v>
      </c>
      <c r="CT30" s="73">
        <v>0</v>
      </c>
      <c r="CU30" s="73">
        <v>0</v>
      </c>
      <c r="CV30" s="73">
        <v>0</v>
      </c>
      <c r="CW30" s="73">
        <v>0</v>
      </c>
      <c r="CX30" s="73">
        <v>0</v>
      </c>
      <c r="CY30" s="73">
        <v>0</v>
      </c>
      <c r="CZ30" s="73">
        <v>0</v>
      </c>
      <c r="DA30" s="73">
        <v>0</v>
      </c>
      <c r="DB30" s="73">
        <v>0</v>
      </c>
      <c r="DC30" s="73">
        <v>0</v>
      </c>
      <c r="DD30" s="73">
        <v>0</v>
      </c>
      <c r="DE30" s="73">
        <v>0</v>
      </c>
      <c r="DF30" s="73">
        <v>0</v>
      </c>
      <c r="DG30" s="73">
        <v>0</v>
      </c>
      <c r="DH30" s="73">
        <v>0</v>
      </c>
      <c r="DI30" s="73">
        <v>0</v>
      </c>
      <c r="DJ30" s="73">
        <v>0</v>
      </c>
      <c r="DK30" s="73">
        <v>0</v>
      </c>
      <c r="DL30" s="73">
        <v>0</v>
      </c>
      <c r="DM30" s="73">
        <v>0</v>
      </c>
      <c r="DN30" s="73">
        <v>0</v>
      </c>
      <c r="DO30" s="73">
        <v>0</v>
      </c>
      <c r="DP30" s="73">
        <v>0</v>
      </c>
      <c r="DQ30" s="73">
        <v>0</v>
      </c>
      <c r="DR30" s="73">
        <v>0</v>
      </c>
      <c r="DS30" s="73">
        <v>0</v>
      </c>
      <c r="DT30" s="73">
        <v>0</v>
      </c>
      <c r="DU30" s="73">
        <v>0</v>
      </c>
      <c r="DV30" s="73">
        <v>0</v>
      </c>
      <c r="DW30" s="73">
        <v>0</v>
      </c>
      <c r="DX30" s="73">
        <v>0</v>
      </c>
      <c r="DY30" s="73">
        <v>0</v>
      </c>
      <c r="DZ30" s="73">
        <v>0</v>
      </c>
      <c r="EA30" s="73">
        <v>0</v>
      </c>
      <c r="EB30" s="73">
        <v>0</v>
      </c>
      <c r="EC30" s="73">
        <v>0</v>
      </c>
      <c r="ED30" s="73">
        <v>0</v>
      </c>
      <c r="EE30" s="73">
        <v>0</v>
      </c>
      <c r="EF30" s="73">
        <v>0</v>
      </c>
      <c r="EG30" s="73">
        <v>0</v>
      </c>
      <c r="EH30" s="73">
        <v>0</v>
      </c>
      <c r="EI30" s="73">
        <v>0</v>
      </c>
      <c r="EJ30" s="73">
        <v>0</v>
      </c>
      <c r="EK30" s="73">
        <v>0</v>
      </c>
      <c r="EL30" s="73">
        <v>0</v>
      </c>
      <c r="EM30" s="73">
        <v>0</v>
      </c>
      <c r="EN30" s="73">
        <v>0</v>
      </c>
      <c r="EO30" s="73">
        <v>0</v>
      </c>
      <c r="EP30" s="73">
        <v>0</v>
      </c>
      <c r="EQ30" s="73">
        <v>0</v>
      </c>
      <c r="ER30" s="73">
        <v>0</v>
      </c>
      <c r="ES30" s="73">
        <v>0</v>
      </c>
      <c r="ET30" s="73">
        <v>0</v>
      </c>
      <c r="EU30" s="73">
        <v>0</v>
      </c>
      <c r="EV30" s="73">
        <v>0</v>
      </c>
      <c r="EW30" s="73">
        <v>0</v>
      </c>
      <c r="EX30" s="73">
        <v>0</v>
      </c>
      <c r="EY30" s="73">
        <v>0</v>
      </c>
      <c r="EZ30" s="73">
        <v>0</v>
      </c>
      <c r="FA30" s="73">
        <v>0</v>
      </c>
      <c r="FB30" s="73">
        <v>0</v>
      </c>
      <c r="FC30" s="73">
        <v>0</v>
      </c>
      <c r="FD30" s="73">
        <v>0</v>
      </c>
      <c r="FE30" s="73">
        <v>0</v>
      </c>
      <c r="FF30" s="73">
        <v>0</v>
      </c>
      <c r="FG30" s="73">
        <v>0</v>
      </c>
      <c r="FH30" s="73">
        <v>0</v>
      </c>
      <c r="FI30" s="73">
        <v>0</v>
      </c>
      <c r="FJ30" s="73">
        <v>0</v>
      </c>
      <c r="FK30" s="73">
        <v>0</v>
      </c>
      <c r="FL30" s="73">
        <v>0</v>
      </c>
      <c r="FM30" s="73">
        <v>0</v>
      </c>
      <c r="FN30" s="73">
        <v>0</v>
      </c>
      <c r="FO30" s="73">
        <v>0</v>
      </c>
      <c r="FP30" s="73">
        <v>0</v>
      </c>
    </row>
    <row r="31" spans="1:172">
      <c r="A31" s="59">
        <v>2011</v>
      </c>
      <c r="B31" s="39">
        <v>3415296.62</v>
      </c>
      <c r="C31" s="39">
        <v>3239561.5999999996</v>
      </c>
      <c r="D31" s="39">
        <v>6654858.2199999997</v>
      </c>
      <c r="E31" s="39">
        <v>97166547.12000002</v>
      </c>
      <c r="F31" s="39">
        <v>5690475.1600000001</v>
      </c>
      <c r="G31" s="39">
        <v>102857022.28</v>
      </c>
      <c r="H31" s="39">
        <v>0</v>
      </c>
      <c r="I31" s="39">
        <v>0</v>
      </c>
      <c r="J31" s="39">
        <v>98152639.109999999</v>
      </c>
      <c r="K31" s="39">
        <v>0</v>
      </c>
      <c r="L31" s="39">
        <v>0</v>
      </c>
      <c r="M31" s="39">
        <v>297811472.68000001</v>
      </c>
      <c r="N31" s="39">
        <v>0</v>
      </c>
      <c r="O31" s="39">
        <v>0</v>
      </c>
      <c r="P31" s="39">
        <v>219929079.23000002</v>
      </c>
      <c r="Q31" s="39">
        <v>0</v>
      </c>
      <c r="R31" s="39">
        <v>0</v>
      </c>
      <c r="S31" s="39">
        <v>1569616.0699999998</v>
      </c>
      <c r="T31" s="39">
        <v>106921.33</v>
      </c>
      <c r="U31" s="39">
        <v>95471.01999999999</v>
      </c>
      <c r="V31" s="39">
        <v>202392.35000000003</v>
      </c>
      <c r="W31" s="39">
        <v>1017199.3599999999</v>
      </c>
      <c r="X31" s="39">
        <v>81401</v>
      </c>
      <c r="Y31" s="39">
        <v>1098600.3599999999</v>
      </c>
      <c r="Z31" s="39">
        <v>1762624.6300000004</v>
      </c>
      <c r="AA31" s="39">
        <v>143423.21000000002</v>
      </c>
      <c r="AB31" s="39">
        <v>1906047.84</v>
      </c>
      <c r="AC31" s="39">
        <v>99304.87</v>
      </c>
      <c r="AD31" s="39">
        <v>358462.03</v>
      </c>
      <c r="AE31" s="39">
        <v>457766.9</v>
      </c>
      <c r="AF31" s="39">
        <v>446227.49</v>
      </c>
      <c r="AG31" s="39">
        <v>527170.72</v>
      </c>
      <c r="AH31" s="39">
        <v>973398.21000000008</v>
      </c>
      <c r="AI31" s="39">
        <v>0</v>
      </c>
      <c r="AJ31" s="39">
        <v>0</v>
      </c>
      <c r="AK31" s="39">
        <v>576581.25</v>
      </c>
      <c r="AL31" s="39"/>
      <c r="AM31" s="39"/>
      <c r="AN31" s="39"/>
      <c r="AO31" s="39"/>
      <c r="AP31" s="39"/>
      <c r="AQ31" s="39"/>
      <c r="AR31" s="39">
        <v>0</v>
      </c>
      <c r="AS31" s="39">
        <v>0</v>
      </c>
      <c r="AT31" s="39">
        <v>18991387.91</v>
      </c>
      <c r="AU31" s="39">
        <v>0</v>
      </c>
      <c r="AV31" s="39">
        <v>0</v>
      </c>
      <c r="AW31" s="39">
        <v>491629.89</v>
      </c>
      <c r="AX31" s="39">
        <v>118242579.80000001</v>
      </c>
      <c r="AY31" s="39">
        <v>1262122.5</v>
      </c>
      <c r="AZ31" s="39">
        <v>119504702.30000001</v>
      </c>
      <c r="BA31" s="39">
        <v>0</v>
      </c>
      <c r="BB31" s="39">
        <v>0</v>
      </c>
      <c r="BC31" s="39">
        <v>19960899.977777775</v>
      </c>
      <c r="BD31" s="73">
        <v>0</v>
      </c>
      <c r="BE31" s="73">
        <v>0</v>
      </c>
      <c r="BF31" s="73">
        <v>1847</v>
      </c>
      <c r="BG31" s="73">
        <v>0</v>
      </c>
      <c r="BH31" s="73">
        <v>0</v>
      </c>
      <c r="BI31" s="73">
        <v>0</v>
      </c>
      <c r="BJ31" s="73">
        <v>0</v>
      </c>
      <c r="BK31" s="73">
        <v>0</v>
      </c>
      <c r="BL31" s="73">
        <v>3415.01</v>
      </c>
      <c r="BM31" s="73">
        <v>0</v>
      </c>
      <c r="BN31" s="73">
        <v>0</v>
      </c>
      <c r="BO31" s="73">
        <v>0</v>
      </c>
      <c r="BP31" s="73">
        <v>0</v>
      </c>
      <c r="BQ31" s="73">
        <v>0</v>
      </c>
      <c r="BR31" s="73">
        <v>2143</v>
      </c>
      <c r="BS31" s="73">
        <v>0</v>
      </c>
      <c r="BT31" s="73">
        <v>0</v>
      </c>
      <c r="BU31" s="73">
        <v>0</v>
      </c>
      <c r="BV31" s="73">
        <v>0</v>
      </c>
      <c r="BW31" s="73">
        <v>0</v>
      </c>
      <c r="BX31" s="73">
        <v>3321.99</v>
      </c>
      <c r="BY31" s="73">
        <v>0</v>
      </c>
      <c r="BZ31" s="73">
        <v>0</v>
      </c>
      <c r="CA31" s="73">
        <v>79</v>
      </c>
      <c r="CB31" s="73">
        <v>0</v>
      </c>
      <c r="CC31" s="73">
        <v>0</v>
      </c>
      <c r="CD31" s="73">
        <v>426</v>
      </c>
      <c r="CE31" s="73">
        <v>0</v>
      </c>
      <c r="CF31" s="73">
        <v>0</v>
      </c>
      <c r="CG31" s="73">
        <v>0</v>
      </c>
      <c r="CH31" s="73">
        <v>0</v>
      </c>
      <c r="CI31" s="73">
        <v>0</v>
      </c>
      <c r="CJ31" s="73">
        <v>117</v>
      </c>
      <c r="CK31" s="73">
        <v>0</v>
      </c>
      <c r="CL31" s="73">
        <v>0</v>
      </c>
      <c r="CM31" s="73">
        <v>0</v>
      </c>
      <c r="CN31" s="73">
        <v>0</v>
      </c>
      <c r="CO31" s="73">
        <v>0</v>
      </c>
      <c r="CP31" s="73">
        <v>1818</v>
      </c>
      <c r="CQ31" s="73">
        <v>0</v>
      </c>
      <c r="CR31" s="73">
        <v>0</v>
      </c>
      <c r="CS31" s="73">
        <v>0</v>
      </c>
      <c r="CT31" s="73">
        <v>0</v>
      </c>
      <c r="CU31" s="73">
        <v>0</v>
      </c>
      <c r="CV31" s="73">
        <v>30</v>
      </c>
      <c r="CW31" s="73">
        <v>0</v>
      </c>
      <c r="CX31" s="73">
        <v>0</v>
      </c>
      <c r="CY31" s="73">
        <v>0</v>
      </c>
      <c r="CZ31" s="73">
        <v>0</v>
      </c>
      <c r="DA31" s="73">
        <v>0</v>
      </c>
      <c r="DB31" s="73">
        <v>0</v>
      </c>
      <c r="DC31" s="73">
        <v>0</v>
      </c>
      <c r="DD31" s="73">
        <v>0</v>
      </c>
      <c r="DE31" s="73">
        <v>0</v>
      </c>
      <c r="DF31" s="73">
        <v>0</v>
      </c>
      <c r="DG31" s="73">
        <v>0</v>
      </c>
      <c r="DH31" s="73">
        <v>0</v>
      </c>
      <c r="DI31" s="73">
        <v>0</v>
      </c>
      <c r="DJ31" s="73">
        <v>0</v>
      </c>
      <c r="DK31" s="73">
        <v>1</v>
      </c>
      <c r="DL31" s="73">
        <v>0</v>
      </c>
      <c r="DM31" s="73">
        <v>0</v>
      </c>
      <c r="DN31" s="73">
        <v>46</v>
      </c>
      <c r="DO31" s="73">
        <v>0</v>
      </c>
      <c r="DP31" s="73">
        <v>0</v>
      </c>
      <c r="DQ31" s="73">
        <v>7037.9</v>
      </c>
      <c r="DR31" s="73">
        <v>0</v>
      </c>
      <c r="DS31" s="73">
        <v>0</v>
      </c>
      <c r="DT31" s="73">
        <v>0</v>
      </c>
      <c r="DU31" s="73">
        <v>0</v>
      </c>
      <c r="DV31" s="73">
        <v>0</v>
      </c>
      <c r="DW31" s="73">
        <v>13318</v>
      </c>
      <c r="DX31" s="73">
        <v>0</v>
      </c>
      <c r="DY31" s="73">
        <v>0</v>
      </c>
      <c r="DZ31" s="73">
        <v>0</v>
      </c>
      <c r="EA31" s="73">
        <v>0</v>
      </c>
      <c r="EB31" s="73">
        <v>0</v>
      </c>
      <c r="EC31" s="73">
        <v>12529</v>
      </c>
      <c r="ED31" s="73">
        <v>0</v>
      </c>
      <c r="EE31" s="73">
        <v>0</v>
      </c>
      <c r="EF31" s="73">
        <v>0</v>
      </c>
      <c r="EG31" s="73">
        <v>0</v>
      </c>
      <c r="EH31" s="73">
        <v>0</v>
      </c>
      <c r="EI31" s="73">
        <v>1009</v>
      </c>
      <c r="EJ31" s="73">
        <v>0</v>
      </c>
      <c r="EK31" s="73">
        <v>0</v>
      </c>
      <c r="EL31" s="73">
        <v>0</v>
      </c>
      <c r="EM31" s="73">
        <v>0</v>
      </c>
      <c r="EN31" s="73">
        <v>0</v>
      </c>
      <c r="EO31" s="73">
        <v>136</v>
      </c>
      <c r="EP31" s="73">
        <v>0</v>
      </c>
      <c r="EQ31" s="73">
        <v>0</v>
      </c>
      <c r="ER31" s="73">
        <v>0</v>
      </c>
      <c r="ES31" s="73">
        <v>0</v>
      </c>
      <c r="ET31" s="73">
        <v>0</v>
      </c>
      <c r="EU31" s="73">
        <v>0</v>
      </c>
      <c r="EV31" s="73">
        <v>0</v>
      </c>
      <c r="EW31" s="73">
        <v>0</v>
      </c>
      <c r="EX31" s="73">
        <v>0</v>
      </c>
      <c r="EY31" s="73">
        <v>0</v>
      </c>
      <c r="EZ31" s="73">
        <v>0</v>
      </c>
      <c r="FA31" s="73">
        <v>32</v>
      </c>
      <c r="FB31" s="73">
        <v>0</v>
      </c>
      <c r="FC31" s="73">
        <v>0</v>
      </c>
      <c r="FD31" s="73">
        <v>92682</v>
      </c>
      <c r="FE31" s="73">
        <v>0</v>
      </c>
      <c r="FF31" s="73">
        <v>0</v>
      </c>
      <c r="FG31" s="73">
        <v>11585</v>
      </c>
      <c r="FH31" s="73">
        <v>0</v>
      </c>
      <c r="FI31" s="73">
        <v>0</v>
      </c>
      <c r="FJ31" s="73">
        <v>0</v>
      </c>
      <c r="FK31" s="73">
        <v>0</v>
      </c>
      <c r="FL31" s="73">
        <v>0</v>
      </c>
      <c r="FM31" s="73">
        <v>668</v>
      </c>
      <c r="FN31" s="73">
        <v>0</v>
      </c>
      <c r="FO31" s="73">
        <v>0</v>
      </c>
      <c r="FP31" s="73">
        <v>52</v>
      </c>
    </row>
    <row r="32" spans="1:172">
      <c r="A32" s="59">
        <v>2012</v>
      </c>
      <c r="B32" s="39">
        <v>2969541.0699999994</v>
      </c>
      <c r="C32" s="39">
        <v>3537358.0300000003</v>
      </c>
      <c r="D32" s="39">
        <v>6506899.0999999996</v>
      </c>
      <c r="E32" s="39">
        <v>98748633.049999997</v>
      </c>
      <c r="F32" s="39">
        <v>7926973.21</v>
      </c>
      <c r="G32" s="39">
        <v>106675606.25999999</v>
      </c>
      <c r="H32" s="39">
        <v>0</v>
      </c>
      <c r="I32" s="39">
        <v>0</v>
      </c>
      <c r="J32" s="39">
        <v>95978840.879999995</v>
      </c>
      <c r="K32" s="39">
        <v>0</v>
      </c>
      <c r="L32" s="39">
        <v>0</v>
      </c>
      <c r="M32" s="39">
        <v>325211552.84000003</v>
      </c>
      <c r="N32" s="39">
        <v>0</v>
      </c>
      <c r="O32" s="39">
        <v>0</v>
      </c>
      <c r="P32" s="39">
        <v>252007802.40000001</v>
      </c>
      <c r="Q32" s="39">
        <v>0</v>
      </c>
      <c r="R32" s="39">
        <v>0</v>
      </c>
      <c r="S32" s="64">
        <v>1726252.85</v>
      </c>
      <c r="T32" s="39">
        <v>106837.6</v>
      </c>
      <c r="U32" s="39">
        <v>82973.64</v>
      </c>
      <c r="V32" s="39">
        <v>189811.24</v>
      </c>
      <c r="W32" s="39">
        <v>983537.19000000006</v>
      </c>
      <c r="X32" s="39">
        <v>75432.25</v>
      </c>
      <c r="Y32" s="39">
        <v>1058969.4400000002</v>
      </c>
      <c r="Z32" s="39">
        <v>1692009.8199999998</v>
      </c>
      <c r="AA32" s="39">
        <v>211358.30999999997</v>
      </c>
      <c r="AB32" s="39">
        <v>1903368.1300000001</v>
      </c>
      <c r="AC32" s="39">
        <v>93943.49</v>
      </c>
      <c r="AD32" s="39">
        <v>265915.81999999995</v>
      </c>
      <c r="AE32" s="39">
        <v>359859.31</v>
      </c>
      <c r="AF32" s="39">
        <v>447482.49</v>
      </c>
      <c r="AG32" s="39">
        <v>674022.26</v>
      </c>
      <c r="AH32" s="39">
        <v>1121504.75</v>
      </c>
      <c r="AI32" s="39">
        <v>0</v>
      </c>
      <c r="AJ32" s="39">
        <v>0</v>
      </c>
      <c r="AK32" s="39">
        <v>600458.75</v>
      </c>
      <c r="AL32" s="39"/>
      <c r="AM32" s="39"/>
      <c r="AN32" s="39"/>
      <c r="AO32" s="39"/>
      <c r="AP32" s="39"/>
      <c r="AQ32" s="39"/>
      <c r="AR32" s="39">
        <v>0</v>
      </c>
      <c r="AS32" s="39">
        <v>0</v>
      </c>
      <c r="AT32" s="39">
        <v>19722531.600000001</v>
      </c>
      <c r="AU32" s="39">
        <v>0</v>
      </c>
      <c r="AV32" s="39">
        <v>0</v>
      </c>
      <c r="AW32" s="39">
        <v>509031.1</v>
      </c>
      <c r="AX32" s="39">
        <v>97831323.600000009</v>
      </c>
      <c r="AY32" s="39">
        <v>20367343.399999999</v>
      </c>
      <c r="AZ32" s="39">
        <v>118198667</v>
      </c>
      <c r="BA32" s="39">
        <v>0</v>
      </c>
      <c r="BB32" s="39">
        <v>0</v>
      </c>
      <c r="BC32" s="39">
        <v>19378047.133333337</v>
      </c>
      <c r="BD32" s="73">
        <v>0</v>
      </c>
      <c r="BE32" s="73">
        <v>0</v>
      </c>
      <c r="BF32" s="73">
        <v>2028</v>
      </c>
      <c r="BG32" s="73">
        <v>0</v>
      </c>
      <c r="BH32" s="73">
        <v>0</v>
      </c>
      <c r="BI32" s="73">
        <v>0</v>
      </c>
      <c r="BJ32" s="73">
        <v>0</v>
      </c>
      <c r="BK32" s="73">
        <v>0</v>
      </c>
      <c r="BL32" s="73">
        <v>3133</v>
      </c>
      <c r="BM32" s="73">
        <v>0</v>
      </c>
      <c r="BN32" s="73">
        <v>0</v>
      </c>
      <c r="BO32" s="73">
        <v>0</v>
      </c>
      <c r="BP32" s="73">
        <v>0</v>
      </c>
      <c r="BQ32" s="73">
        <v>0</v>
      </c>
      <c r="BR32" s="73">
        <v>3077</v>
      </c>
      <c r="BS32" s="73">
        <v>0</v>
      </c>
      <c r="BT32" s="73">
        <v>0</v>
      </c>
      <c r="BU32" s="73">
        <v>0</v>
      </c>
      <c r="BV32" s="73">
        <v>0</v>
      </c>
      <c r="BW32" s="73">
        <v>0</v>
      </c>
      <c r="BX32" s="73">
        <v>3627</v>
      </c>
      <c r="BY32" s="73">
        <v>0</v>
      </c>
      <c r="BZ32" s="73">
        <v>0</v>
      </c>
      <c r="CA32" s="73">
        <v>117</v>
      </c>
      <c r="CB32" s="73">
        <v>0</v>
      </c>
      <c r="CC32" s="73">
        <v>0</v>
      </c>
      <c r="CD32" s="73">
        <v>472</v>
      </c>
      <c r="CE32" s="73">
        <v>0</v>
      </c>
      <c r="CF32" s="73">
        <v>0</v>
      </c>
      <c r="CG32" s="73">
        <v>0</v>
      </c>
      <c r="CH32" s="73">
        <v>0</v>
      </c>
      <c r="CI32" s="73">
        <v>0</v>
      </c>
      <c r="CJ32" s="73">
        <v>143</v>
      </c>
      <c r="CK32" s="73">
        <v>0</v>
      </c>
      <c r="CL32" s="73">
        <v>0</v>
      </c>
      <c r="CM32" s="73">
        <v>0</v>
      </c>
      <c r="CN32" s="73">
        <v>0</v>
      </c>
      <c r="CO32" s="73">
        <v>0</v>
      </c>
      <c r="CP32" s="73">
        <v>2298</v>
      </c>
      <c r="CQ32" s="73">
        <v>0</v>
      </c>
      <c r="CR32" s="73">
        <v>0</v>
      </c>
      <c r="CS32" s="73">
        <v>0</v>
      </c>
      <c r="CT32" s="73">
        <v>0</v>
      </c>
      <c r="CU32" s="73">
        <v>0</v>
      </c>
      <c r="CV32" s="73">
        <v>14</v>
      </c>
      <c r="CW32" s="73">
        <v>0</v>
      </c>
      <c r="CX32" s="73">
        <v>0</v>
      </c>
      <c r="CY32" s="73">
        <v>0</v>
      </c>
      <c r="CZ32" s="73">
        <v>0</v>
      </c>
      <c r="DA32" s="73">
        <v>0</v>
      </c>
      <c r="DB32" s="73">
        <v>16</v>
      </c>
      <c r="DC32" s="73">
        <v>0</v>
      </c>
      <c r="DD32" s="73">
        <v>0</v>
      </c>
      <c r="DE32" s="73">
        <v>0</v>
      </c>
      <c r="DF32" s="73">
        <v>0</v>
      </c>
      <c r="DG32" s="73">
        <v>0</v>
      </c>
      <c r="DH32" s="73">
        <v>0</v>
      </c>
      <c r="DI32" s="73">
        <v>0</v>
      </c>
      <c r="DJ32" s="73">
        <v>0</v>
      </c>
      <c r="DK32" s="73">
        <v>4</v>
      </c>
      <c r="DL32" s="73">
        <v>0</v>
      </c>
      <c r="DM32" s="73">
        <v>0</v>
      </c>
      <c r="DN32" s="73">
        <v>12</v>
      </c>
      <c r="DO32" s="73">
        <v>0</v>
      </c>
      <c r="DP32" s="73">
        <v>0</v>
      </c>
      <c r="DQ32" s="73">
        <v>9086</v>
      </c>
      <c r="DR32" s="73">
        <v>0</v>
      </c>
      <c r="DS32" s="73">
        <v>0</v>
      </c>
      <c r="DT32" s="73">
        <v>0</v>
      </c>
      <c r="DU32" s="73">
        <v>0</v>
      </c>
      <c r="DV32" s="73">
        <v>0</v>
      </c>
      <c r="DW32" s="73">
        <v>11001</v>
      </c>
      <c r="DX32" s="73">
        <v>0</v>
      </c>
      <c r="DY32" s="73">
        <v>0</v>
      </c>
      <c r="DZ32" s="73">
        <v>1</v>
      </c>
      <c r="EA32" s="73">
        <v>0</v>
      </c>
      <c r="EB32" s="73">
        <v>0</v>
      </c>
      <c r="EC32" s="73">
        <v>11939.8</v>
      </c>
      <c r="ED32" s="73">
        <v>0</v>
      </c>
      <c r="EE32" s="73">
        <v>0</v>
      </c>
      <c r="EF32" s="73">
        <v>1</v>
      </c>
      <c r="EG32" s="73">
        <v>0</v>
      </c>
      <c r="EH32" s="73">
        <v>0</v>
      </c>
      <c r="EI32" s="73">
        <v>1069</v>
      </c>
      <c r="EJ32" s="73">
        <v>0</v>
      </c>
      <c r="EK32" s="73">
        <v>0</v>
      </c>
      <c r="EL32" s="73">
        <v>3</v>
      </c>
      <c r="EM32" s="73">
        <v>0</v>
      </c>
      <c r="EN32" s="73">
        <v>0</v>
      </c>
      <c r="EO32" s="73">
        <v>107</v>
      </c>
      <c r="EP32" s="73">
        <v>0</v>
      </c>
      <c r="EQ32" s="73">
        <v>0</v>
      </c>
      <c r="ER32" s="73">
        <v>0</v>
      </c>
      <c r="ES32" s="73">
        <v>0</v>
      </c>
      <c r="ET32" s="73">
        <v>0</v>
      </c>
      <c r="EU32" s="73">
        <v>162</v>
      </c>
      <c r="EV32" s="73">
        <v>0</v>
      </c>
      <c r="EW32" s="73">
        <v>0</v>
      </c>
      <c r="EX32" s="73">
        <v>0</v>
      </c>
      <c r="EY32" s="73">
        <v>0</v>
      </c>
      <c r="EZ32" s="73">
        <v>0</v>
      </c>
      <c r="FA32" s="73">
        <v>69</v>
      </c>
      <c r="FB32" s="73">
        <v>0</v>
      </c>
      <c r="FC32" s="73">
        <v>0</v>
      </c>
      <c r="FD32" s="73">
        <v>82036</v>
      </c>
      <c r="FE32" s="73">
        <v>0</v>
      </c>
      <c r="FF32" s="73">
        <v>0</v>
      </c>
      <c r="FG32" s="73">
        <v>10042</v>
      </c>
      <c r="FH32" s="73">
        <v>0</v>
      </c>
      <c r="FI32" s="73">
        <v>0</v>
      </c>
      <c r="FJ32" s="73">
        <v>0</v>
      </c>
      <c r="FK32" s="73">
        <v>0</v>
      </c>
      <c r="FL32" s="73">
        <v>0</v>
      </c>
      <c r="FM32" s="73">
        <v>1574</v>
      </c>
      <c r="FN32" s="73">
        <v>0</v>
      </c>
      <c r="FO32" s="73">
        <v>0</v>
      </c>
      <c r="FP32" s="73">
        <v>71</v>
      </c>
    </row>
    <row r="33" spans="1:173">
      <c r="A33" s="59">
        <v>2013</v>
      </c>
      <c r="B33" s="39">
        <v>2778052.39</v>
      </c>
      <c r="C33" s="39">
        <v>3950845.2199999997</v>
      </c>
      <c r="D33" s="39">
        <v>4008205.2899999996</v>
      </c>
      <c r="E33" s="39">
        <v>96086829.150000006</v>
      </c>
      <c r="F33" s="39">
        <v>8830864.8600000013</v>
      </c>
      <c r="G33" s="39">
        <v>104925359.98</v>
      </c>
      <c r="H33" s="39">
        <v>0</v>
      </c>
      <c r="I33" s="39">
        <v>0</v>
      </c>
      <c r="J33" s="39">
        <v>140766225.73000002</v>
      </c>
      <c r="K33" s="39">
        <v>0</v>
      </c>
      <c r="L33" s="39">
        <v>0</v>
      </c>
      <c r="M33" s="39">
        <v>336060712.63</v>
      </c>
      <c r="N33" s="39">
        <v>0</v>
      </c>
      <c r="O33" s="39">
        <v>0</v>
      </c>
      <c r="P33" s="39">
        <v>275119547.09999996</v>
      </c>
      <c r="Q33" s="39">
        <v>0</v>
      </c>
      <c r="R33" s="39">
        <v>0</v>
      </c>
      <c r="S33" s="64">
        <v>1643923.69</v>
      </c>
      <c r="T33" s="39">
        <v>108294.43</v>
      </c>
      <c r="U33" s="39">
        <v>94068.06</v>
      </c>
      <c r="V33" s="39">
        <v>195889.25999999998</v>
      </c>
      <c r="W33" s="39">
        <v>931342.03</v>
      </c>
      <c r="X33" s="39">
        <v>82238.099999999991</v>
      </c>
      <c r="Y33" s="39">
        <v>1013510.1300000001</v>
      </c>
      <c r="Z33" s="39">
        <v>1742713.3600000003</v>
      </c>
      <c r="AA33" s="39">
        <v>262485.88</v>
      </c>
      <c r="AB33" s="39">
        <v>1989729.0199999998</v>
      </c>
      <c r="AC33" s="39">
        <v>102475.07</v>
      </c>
      <c r="AD33" s="39">
        <v>257669.18</v>
      </c>
      <c r="AE33" s="39">
        <v>321000.34000000003</v>
      </c>
      <c r="AF33" s="39">
        <v>426614.12</v>
      </c>
      <c r="AG33" s="39">
        <v>774743.61</v>
      </c>
      <c r="AH33" s="39">
        <v>1355911.33</v>
      </c>
      <c r="AI33" s="39">
        <v>0</v>
      </c>
      <c r="AJ33" s="39">
        <v>0</v>
      </c>
      <c r="AK33" s="39">
        <v>664196.25</v>
      </c>
      <c r="AL33" s="39"/>
      <c r="AM33" s="39"/>
      <c r="AN33" s="39"/>
      <c r="AO33" s="39"/>
      <c r="AP33" s="39"/>
      <c r="AQ33" s="39"/>
      <c r="AR33" s="39">
        <v>0</v>
      </c>
      <c r="AS33" s="39">
        <v>0</v>
      </c>
      <c r="AT33" s="39">
        <v>18898138.73</v>
      </c>
      <c r="AU33" s="39">
        <v>0</v>
      </c>
      <c r="AV33" s="39">
        <v>0</v>
      </c>
      <c r="AW33" s="39">
        <v>529220.63</v>
      </c>
      <c r="AX33" s="39">
        <v>101173193.8</v>
      </c>
      <c r="AY33" s="39">
        <v>16600465.050000001</v>
      </c>
      <c r="AZ33" s="39">
        <v>117773658.84999999</v>
      </c>
      <c r="BA33" s="39">
        <v>0</v>
      </c>
      <c r="BB33" s="39">
        <v>0</v>
      </c>
      <c r="BC33" s="39">
        <v>17666223.177777778</v>
      </c>
      <c r="BD33" s="73">
        <v>0</v>
      </c>
      <c r="BE33" s="73">
        <v>0</v>
      </c>
      <c r="BF33" s="73">
        <v>1915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2872</v>
      </c>
      <c r="BM33" s="73">
        <v>0</v>
      </c>
      <c r="BN33" s="73">
        <v>0</v>
      </c>
      <c r="BO33" s="73">
        <v>0</v>
      </c>
      <c r="BP33" s="73">
        <v>0</v>
      </c>
      <c r="BQ33" s="73">
        <v>0</v>
      </c>
      <c r="BR33" s="73">
        <v>3766</v>
      </c>
      <c r="BS33" s="73">
        <v>0</v>
      </c>
      <c r="BT33" s="73">
        <v>0</v>
      </c>
      <c r="BU33" s="73">
        <v>0</v>
      </c>
      <c r="BV33" s="73">
        <v>0</v>
      </c>
      <c r="BW33" s="73">
        <v>0</v>
      </c>
      <c r="BX33" s="73">
        <v>3190</v>
      </c>
      <c r="BY33" s="73">
        <v>0</v>
      </c>
      <c r="BZ33" s="73">
        <v>0</v>
      </c>
      <c r="CA33" s="73">
        <v>69</v>
      </c>
      <c r="CB33" s="73">
        <v>0</v>
      </c>
      <c r="CC33" s="73">
        <v>0</v>
      </c>
      <c r="CD33" s="73">
        <v>637</v>
      </c>
      <c r="CE33" s="73">
        <v>0</v>
      </c>
      <c r="CF33" s="73">
        <v>0</v>
      </c>
      <c r="CG33" s="73">
        <v>0</v>
      </c>
      <c r="CH33" s="73">
        <v>0</v>
      </c>
      <c r="CI33" s="73">
        <v>0</v>
      </c>
      <c r="CJ33" s="73">
        <v>110</v>
      </c>
      <c r="CK33" s="73">
        <v>0</v>
      </c>
      <c r="CL33" s="73">
        <v>0</v>
      </c>
      <c r="CM33" s="73">
        <v>0</v>
      </c>
      <c r="CN33" s="73">
        <v>0</v>
      </c>
      <c r="CO33" s="73">
        <v>0</v>
      </c>
      <c r="CP33" s="73">
        <v>2311</v>
      </c>
      <c r="CQ33" s="73">
        <v>0</v>
      </c>
      <c r="CR33" s="73">
        <v>0</v>
      </c>
      <c r="CS33" s="73">
        <v>0</v>
      </c>
      <c r="CT33" s="73">
        <v>0</v>
      </c>
      <c r="CU33" s="73">
        <v>0</v>
      </c>
      <c r="CV33" s="73">
        <v>11</v>
      </c>
      <c r="CW33" s="73">
        <v>0</v>
      </c>
      <c r="CX33" s="73">
        <v>0</v>
      </c>
      <c r="CY33" s="73">
        <v>0</v>
      </c>
      <c r="CZ33" s="73">
        <v>0</v>
      </c>
      <c r="DA33" s="73">
        <v>0</v>
      </c>
      <c r="DB33" s="73">
        <v>44</v>
      </c>
      <c r="DC33" s="73">
        <v>0</v>
      </c>
      <c r="DD33" s="73">
        <v>0</v>
      </c>
      <c r="DE33" s="73">
        <v>0</v>
      </c>
      <c r="DF33" s="73">
        <v>0</v>
      </c>
      <c r="DG33" s="73">
        <v>0</v>
      </c>
      <c r="DH33" s="73">
        <v>0</v>
      </c>
      <c r="DI33" s="73">
        <v>0</v>
      </c>
      <c r="DJ33" s="73">
        <v>0</v>
      </c>
      <c r="DK33" s="73">
        <v>19</v>
      </c>
      <c r="DL33" s="73">
        <v>0</v>
      </c>
      <c r="DM33" s="73">
        <v>0</v>
      </c>
      <c r="DN33" s="73">
        <v>0</v>
      </c>
      <c r="DO33" s="73">
        <v>0</v>
      </c>
      <c r="DP33" s="73">
        <v>0</v>
      </c>
      <c r="DQ33" s="73">
        <v>10671</v>
      </c>
      <c r="DR33" s="73">
        <v>0</v>
      </c>
      <c r="DS33" s="73">
        <v>0</v>
      </c>
      <c r="DT33" s="73">
        <v>0</v>
      </c>
      <c r="DU33" s="73">
        <v>0</v>
      </c>
      <c r="DV33" s="73">
        <v>0</v>
      </c>
      <c r="DW33" s="73">
        <v>13791</v>
      </c>
      <c r="DX33" s="73">
        <v>0</v>
      </c>
      <c r="DY33" s="73">
        <v>0</v>
      </c>
      <c r="DZ33" s="73">
        <v>1</v>
      </c>
      <c r="EA33" s="73">
        <v>0</v>
      </c>
      <c r="EB33" s="73">
        <v>0</v>
      </c>
      <c r="EC33" s="73">
        <v>9205.1</v>
      </c>
      <c r="ED33" s="73">
        <v>0</v>
      </c>
      <c r="EE33" s="73">
        <v>0</v>
      </c>
      <c r="EF33" s="73">
        <v>1</v>
      </c>
      <c r="EG33" s="73">
        <v>0</v>
      </c>
      <c r="EH33" s="73">
        <v>0</v>
      </c>
      <c r="EI33" s="73">
        <v>863</v>
      </c>
      <c r="EJ33" s="73">
        <v>0</v>
      </c>
      <c r="EK33" s="73">
        <v>0</v>
      </c>
      <c r="EL33" s="73">
        <v>2</v>
      </c>
      <c r="EM33" s="73">
        <v>0</v>
      </c>
      <c r="EN33" s="73">
        <v>0</v>
      </c>
      <c r="EO33" s="73">
        <v>111</v>
      </c>
      <c r="EP33" s="73">
        <v>0</v>
      </c>
      <c r="EQ33" s="73">
        <v>0</v>
      </c>
      <c r="ER33" s="73">
        <v>0</v>
      </c>
      <c r="ES33" s="73">
        <v>0</v>
      </c>
      <c r="ET33" s="73">
        <v>0</v>
      </c>
      <c r="EU33" s="73">
        <v>155</v>
      </c>
      <c r="EV33" s="73">
        <v>0</v>
      </c>
      <c r="EW33" s="73">
        <v>0</v>
      </c>
      <c r="EX33" s="73">
        <v>1</v>
      </c>
      <c r="EY33" s="73">
        <v>0</v>
      </c>
      <c r="EZ33" s="73">
        <v>0</v>
      </c>
      <c r="FA33" s="73">
        <v>99</v>
      </c>
      <c r="FB33" s="73">
        <v>0</v>
      </c>
      <c r="FC33" s="73">
        <v>0</v>
      </c>
      <c r="FD33" s="73">
        <v>74153.010000000009</v>
      </c>
      <c r="FE33" s="73">
        <v>0</v>
      </c>
      <c r="FF33" s="73">
        <v>0</v>
      </c>
      <c r="FG33" s="73">
        <v>8826</v>
      </c>
      <c r="FH33" s="73">
        <v>0</v>
      </c>
      <c r="FI33" s="73">
        <v>0</v>
      </c>
      <c r="FJ33" s="73">
        <v>0</v>
      </c>
      <c r="FK33" s="73">
        <v>0</v>
      </c>
      <c r="FL33" s="73">
        <v>0</v>
      </c>
      <c r="FM33" s="73">
        <v>2161</v>
      </c>
      <c r="FN33" s="73">
        <v>0</v>
      </c>
      <c r="FO33" s="73">
        <v>0</v>
      </c>
      <c r="FP33" s="73">
        <v>690</v>
      </c>
    </row>
    <row r="34" spans="1:173">
      <c r="A34" s="59">
        <v>2014</v>
      </c>
      <c r="B34" s="39">
        <v>2591468.23</v>
      </c>
      <c r="C34" s="39">
        <v>3810362.7700000005</v>
      </c>
      <c r="D34" s="39">
        <v>6401831</v>
      </c>
      <c r="E34" s="39">
        <v>92010753.300000012</v>
      </c>
      <c r="F34" s="39">
        <v>12011155.289999999</v>
      </c>
      <c r="G34" s="39">
        <v>104021908.59</v>
      </c>
      <c r="H34" s="39">
        <v>0</v>
      </c>
      <c r="I34" s="39">
        <v>0</v>
      </c>
      <c r="J34" s="39">
        <v>194666813.16000003</v>
      </c>
      <c r="K34" s="39">
        <v>0</v>
      </c>
      <c r="L34" s="39">
        <v>0</v>
      </c>
      <c r="M34" s="39">
        <v>338048230.35000002</v>
      </c>
      <c r="N34" s="39">
        <v>0</v>
      </c>
      <c r="O34" s="39">
        <v>0</v>
      </c>
      <c r="P34" s="39">
        <v>290187331.79000008</v>
      </c>
      <c r="Q34" s="39">
        <v>0</v>
      </c>
      <c r="R34" s="39">
        <v>0</v>
      </c>
      <c r="S34" s="64">
        <v>1740410.0299999998</v>
      </c>
      <c r="T34" s="39">
        <v>100373.83</v>
      </c>
      <c r="U34" s="39">
        <v>77804.66</v>
      </c>
      <c r="V34" s="39">
        <v>178178.49</v>
      </c>
      <c r="W34" s="39">
        <v>932896.95</v>
      </c>
      <c r="X34" s="39">
        <v>44977.000000000007</v>
      </c>
      <c r="Y34" s="39">
        <v>977873.95</v>
      </c>
      <c r="Z34" s="39">
        <v>1694501.7599999998</v>
      </c>
      <c r="AA34" s="39">
        <v>259859.04999999996</v>
      </c>
      <c r="AB34" s="39">
        <v>1954360.81</v>
      </c>
      <c r="AC34" s="39">
        <v>94089.59</v>
      </c>
      <c r="AD34" s="39">
        <v>250815.74</v>
      </c>
      <c r="AE34" s="39">
        <v>344905.32999999996</v>
      </c>
      <c r="AF34" s="39">
        <v>335923.3</v>
      </c>
      <c r="AG34" s="39">
        <v>768850.21000000008</v>
      </c>
      <c r="AH34" s="39">
        <v>1104773.5100000002</v>
      </c>
      <c r="AI34" s="39">
        <v>0</v>
      </c>
      <c r="AJ34" s="39">
        <v>0</v>
      </c>
      <c r="AK34" s="39">
        <v>775938.75</v>
      </c>
      <c r="AL34" s="39"/>
      <c r="AM34" s="39"/>
      <c r="AN34" s="39"/>
      <c r="AO34" s="39"/>
      <c r="AP34" s="39"/>
      <c r="AQ34" s="39"/>
      <c r="AR34" s="39">
        <v>0</v>
      </c>
      <c r="AS34" s="39">
        <v>0</v>
      </c>
      <c r="AT34" s="39">
        <v>18746599.009999998</v>
      </c>
      <c r="AU34" s="39">
        <v>0</v>
      </c>
      <c r="AV34" s="39">
        <v>0</v>
      </c>
      <c r="AW34" s="39">
        <v>499737.9</v>
      </c>
      <c r="AX34" s="39">
        <v>107671883.10000001</v>
      </c>
      <c r="AY34" s="39">
        <v>15518885</v>
      </c>
      <c r="AZ34" s="39">
        <v>123190768.10000001</v>
      </c>
      <c r="BA34" s="39">
        <v>0</v>
      </c>
      <c r="BB34" s="39">
        <v>0</v>
      </c>
      <c r="BC34" s="39">
        <v>17891869.733333334</v>
      </c>
      <c r="BD34" s="73">
        <v>0</v>
      </c>
      <c r="BE34" s="73">
        <v>0</v>
      </c>
      <c r="BF34" s="73">
        <v>2171</v>
      </c>
      <c r="BG34" s="73">
        <v>0</v>
      </c>
      <c r="BH34" s="73">
        <v>0</v>
      </c>
      <c r="BI34" s="73">
        <v>0</v>
      </c>
      <c r="BJ34" s="73">
        <v>0</v>
      </c>
      <c r="BK34" s="73">
        <v>0</v>
      </c>
      <c r="BL34" s="73">
        <v>3166</v>
      </c>
      <c r="BM34" s="73">
        <v>0</v>
      </c>
      <c r="BN34" s="73">
        <v>0</v>
      </c>
      <c r="BO34" s="73">
        <v>0</v>
      </c>
      <c r="BP34" s="73">
        <v>0</v>
      </c>
      <c r="BQ34" s="73">
        <v>0</v>
      </c>
      <c r="BR34" s="73">
        <v>2698</v>
      </c>
      <c r="BS34" s="73">
        <v>0</v>
      </c>
      <c r="BT34" s="73">
        <v>0</v>
      </c>
      <c r="BU34" s="73">
        <v>0</v>
      </c>
      <c r="BV34" s="73">
        <v>0</v>
      </c>
      <c r="BW34" s="73">
        <v>0</v>
      </c>
      <c r="BX34" s="73">
        <v>2855</v>
      </c>
      <c r="BY34" s="73">
        <v>0</v>
      </c>
      <c r="BZ34" s="73">
        <v>0</v>
      </c>
      <c r="CA34" s="73">
        <v>62</v>
      </c>
      <c r="CB34" s="73">
        <v>0</v>
      </c>
      <c r="CC34" s="73">
        <v>0</v>
      </c>
      <c r="CD34" s="73">
        <v>330</v>
      </c>
      <c r="CE34" s="73">
        <v>0</v>
      </c>
      <c r="CF34" s="73">
        <v>0</v>
      </c>
      <c r="CG34" s="73">
        <v>0</v>
      </c>
      <c r="CH34" s="73">
        <v>0</v>
      </c>
      <c r="CI34" s="73">
        <v>0</v>
      </c>
      <c r="CJ34" s="73">
        <v>108</v>
      </c>
      <c r="CK34" s="73">
        <v>0</v>
      </c>
      <c r="CL34" s="73">
        <v>0</v>
      </c>
      <c r="CM34" s="73">
        <v>0</v>
      </c>
      <c r="CN34" s="73">
        <v>0</v>
      </c>
      <c r="CO34" s="73">
        <v>0</v>
      </c>
      <c r="CP34" s="73">
        <v>2650</v>
      </c>
      <c r="CQ34" s="73">
        <v>0</v>
      </c>
      <c r="CR34" s="73">
        <v>0</v>
      </c>
      <c r="CS34" s="73">
        <v>0</v>
      </c>
      <c r="CT34" s="73">
        <v>0</v>
      </c>
      <c r="CU34" s="73">
        <v>0</v>
      </c>
      <c r="CV34" s="73">
        <v>9</v>
      </c>
      <c r="CW34" s="73">
        <v>0</v>
      </c>
      <c r="CX34" s="73">
        <v>0</v>
      </c>
      <c r="CY34" s="73">
        <v>0</v>
      </c>
      <c r="CZ34" s="73">
        <v>0</v>
      </c>
      <c r="DA34" s="73">
        <v>0</v>
      </c>
      <c r="DB34" s="73">
        <v>65</v>
      </c>
      <c r="DC34" s="73">
        <v>0</v>
      </c>
      <c r="DD34" s="73">
        <v>0</v>
      </c>
      <c r="DE34" s="73">
        <v>0</v>
      </c>
      <c r="DF34" s="73">
        <v>0</v>
      </c>
      <c r="DG34" s="73">
        <v>0</v>
      </c>
      <c r="DH34" s="73">
        <v>0</v>
      </c>
      <c r="DI34" s="73">
        <v>0</v>
      </c>
      <c r="DJ34" s="73">
        <v>0</v>
      </c>
      <c r="DK34" s="73">
        <v>4</v>
      </c>
      <c r="DL34" s="73">
        <v>0</v>
      </c>
      <c r="DM34" s="73">
        <v>0</v>
      </c>
      <c r="DN34" s="73">
        <v>0</v>
      </c>
      <c r="DO34" s="73">
        <v>0</v>
      </c>
      <c r="DP34" s="73">
        <v>0</v>
      </c>
      <c r="DQ34" s="73">
        <v>8884</v>
      </c>
      <c r="DR34" s="73">
        <v>0</v>
      </c>
      <c r="DS34" s="73">
        <v>0</v>
      </c>
      <c r="DT34" s="73">
        <v>0</v>
      </c>
      <c r="DU34" s="73">
        <v>0</v>
      </c>
      <c r="DV34" s="73">
        <v>0</v>
      </c>
      <c r="DW34" s="73">
        <v>16611</v>
      </c>
      <c r="DX34" s="73">
        <v>0</v>
      </c>
      <c r="DY34" s="73">
        <v>0</v>
      </c>
      <c r="DZ34" s="73">
        <v>1</v>
      </c>
      <c r="EA34" s="73">
        <v>0</v>
      </c>
      <c r="EB34" s="73">
        <v>0</v>
      </c>
      <c r="EC34" s="73">
        <v>11968.2</v>
      </c>
      <c r="ED34" s="73">
        <v>0</v>
      </c>
      <c r="EE34" s="73">
        <v>0</v>
      </c>
      <c r="EF34" s="73">
        <v>0</v>
      </c>
      <c r="EG34" s="73">
        <v>0</v>
      </c>
      <c r="EH34" s="73">
        <v>0</v>
      </c>
      <c r="EI34" s="73">
        <v>982</v>
      </c>
      <c r="EJ34" s="73">
        <v>0</v>
      </c>
      <c r="EK34" s="73">
        <v>0</v>
      </c>
      <c r="EL34" s="73">
        <v>2</v>
      </c>
      <c r="EM34" s="73">
        <v>0</v>
      </c>
      <c r="EN34" s="73">
        <v>0</v>
      </c>
      <c r="EO34" s="73">
        <v>83</v>
      </c>
      <c r="EP34" s="73">
        <v>0</v>
      </c>
      <c r="EQ34" s="73">
        <v>0</v>
      </c>
      <c r="ER34" s="73">
        <v>0</v>
      </c>
      <c r="ES34" s="73">
        <v>0</v>
      </c>
      <c r="ET34" s="73">
        <v>0</v>
      </c>
      <c r="EU34" s="73">
        <v>140</v>
      </c>
      <c r="EV34" s="73">
        <v>0</v>
      </c>
      <c r="EW34" s="73">
        <v>0</v>
      </c>
      <c r="EX34" s="73">
        <v>0</v>
      </c>
      <c r="EY34" s="73">
        <v>0</v>
      </c>
      <c r="EZ34" s="73">
        <v>0</v>
      </c>
      <c r="FA34" s="73">
        <v>454</v>
      </c>
      <c r="FB34" s="73">
        <v>0</v>
      </c>
      <c r="FC34" s="73">
        <v>0</v>
      </c>
      <c r="FD34" s="73">
        <v>55500</v>
      </c>
      <c r="FE34" s="73">
        <v>0</v>
      </c>
      <c r="FF34" s="73">
        <v>0</v>
      </c>
      <c r="FG34" s="73">
        <v>6141</v>
      </c>
      <c r="FH34" s="73">
        <v>0</v>
      </c>
      <c r="FI34" s="73">
        <v>0</v>
      </c>
      <c r="FJ34" s="73">
        <v>0</v>
      </c>
      <c r="FK34" s="73">
        <v>0</v>
      </c>
      <c r="FL34" s="73">
        <v>0</v>
      </c>
      <c r="FM34" s="73">
        <v>1865.99</v>
      </c>
      <c r="FN34" s="73">
        <v>0</v>
      </c>
      <c r="FO34" s="73">
        <v>0</v>
      </c>
      <c r="FP34" s="73">
        <v>50</v>
      </c>
    </row>
    <row r="35" spans="1:173">
      <c r="A35" s="59">
        <v>2015</v>
      </c>
      <c r="B35" s="39">
        <v>3107604.54</v>
      </c>
      <c r="C35" s="39">
        <v>3254430.1</v>
      </c>
      <c r="D35" s="39">
        <v>6362034.6400000006</v>
      </c>
      <c r="E35" s="39">
        <v>88761329.689999998</v>
      </c>
      <c r="F35" s="39">
        <v>17421100.729999997</v>
      </c>
      <c r="G35" s="39">
        <v>106182430.42000002</v>
      </c>
      <c r="H35" s="39">
        <v>0</v>
      </c>
      <c r="I35" s="39">
        <v>0</v>
      </c>
      <c r="J35" s="39">
        <v>198483330.29999998</v>
      </c>
      <c r="K35" s="39">
        <v>0</v>
      </c>
      <c r="L35" s="39">
        <v>0</v>
      </c>
      <c r="M35" s="39">
        <v>329311026.23999989</v>
      </c>
      <c r="N35" s="39">
        <v>0</v>
      </c>
      <c r="O35" s="39">
        <v>0</v>
      </c>
      <c r="P35" s="39">
        <v>313648935.97000003</v>
      </c>
      <c r="Q35" s="39">
        <v>0</v>
      </c>
      <c r="R35" s="39">
        <v>0</v>
      </c>
      <c r="S35" s="64">
        <v>2016526.94</v>
      </c>
      <c r="T35" s="39">
        <v>81603.709999999992</v>
      </c>
      <c r="U35" s="39">
        <v>44707.61</v>
      </c>
      <c r="V35" s="39">
        <v>126311.32</v>
      </c>
      <c r="W35" s="39">
        <v>723852.43</v>
      </c>
      <c r="X35" s="39">
        <v>38024.25</v>
      </c>
      <c r="Y35" s="39">
        <v>761876.67999999993</v>
      </c>
      <c r="Z35" s="39">
        <v>1342684.87</v>
      </c>
      <c r="AA35" s="39">
        <v>272536.92</v>
      </c>
      <c r="AB35" s="39">
        <v>1615221.7899999996</v>
      </c>
      <c r="AC35" s="39">
        <v>93903.37</v>
      </c>
      <c r="AD35" s="39">
        <v>417350.68000000005</v>
      </c>
      <c r="AE35" s="39">
        <v>511254.05000000005</v>
      </c>
      <c r="AF35" s="39">
        <v>278686.76</v>
      </c>
      <c r="AG35" s="39">
        <v>1125523.42</v>
      </c>
      <c r="AH35" s="39">
        <v>1404210.1800000002</v>
      </c>
      <c r="AI35" s="39">
        <v>0</v>
      </c>
      <c r="AJ35" s="39">
        <v>0</v>
      </c>
      <c r="AK35" s="39">
        <v>569055.44999999995</v>
      </c>
      <c r="AL35" s="39"/>
      <c r="AM35" s="39"/>
      <c r="AN35" s="39"/>
      <c r="AO35" s="39"/>
      <c r="AP35" s="39"/>
      <c r="AQ35" s="39"/>
      <c r="AR35" s="39">
        <v>0</v>
      </c>
      <c r="AS35" s="39">
        <v>0</v>
      </c>
      <c r="AT35" s="39">
        <v>16970012.82</v>
      </c>
      <c r="AU35" s="39">
        <v>0</v>
      </c>
      <c r="AV35" s="39">
        <v>0</v>
      </c>
      <c r="AW35" s="39">
        <v>494042.79999999993</v>
      </c>
      <c r="AX35" s="39">
        <v>108947576.70000002</v>
      </c>
      <c r="AY35" s="39">
        <v>16263260</v>
      </c>
      <c r="AZ35" s="39">
        <v>125210836.70000003</v>
      </c>
      <c r="BA35" s="39">
        <v>0</v>
      </c>
      <c r="BB35" s="39">
        <v>0</v>
      </c>
      <c r="BC35" s="39">
        <v>17599689.466666669</v>
      </c>
      <c r="BD35" s="73">
        <v>0</v>
      </c>
      <c r="BE35" s="73">
        <v>0</v>
      </c>
      <c r="BF35" s="73">
        <v>1134</v>
      </c>
      <c r="BG35" s="73">
        <v>0</v>
      </c>
      <c r="BH35" s="73">
        <v>0</v>
      </c>
      <c r="BI35" s="73">
        <v>0</v>
      </c>
      <c r="BJ35" s="73">
        <v>0</v>
      </c>
      <c r="BK35" s="73">
        <v>0</v>
      </c>
      <c r="BL35" s="73">
        <v>2868</v>
      </c>
      <c r="BM35" s="73">
        <v>0</v>
      </c>
      <c r="BN35" s="73">
        <v>0</v>
      </c>
      <c r="BO35" s="73">
        <v>0</v>
      </c>
      <c r="BP35" s="73">
        <v>0</v>
      </c>
      <c r="BQ35" s="73">
        <v>0</v>
      </c>
      <c r="BR35" s="73">
        <v>1456</v>
      </c>
      <c r="BS35" s="73">
        <v>0</v>
      </c>
      <c r="BT35" s="73">
        <v>0</v>
      </c>
      <c r="BU35" s="73">
        <v>5</v>
      </c>
      <c r="BV35" s="73">
        <v>0</v>
      </c>
      <c r="BW35" s="73">
        <v>0</v>
      </c>
      <c r="BX35" s="73">
        <v>2143</v>
      </c>
      <c r="BY35" s="73">
        <v>0</v>
      </c>
      <c r="BZ35" s="73">
        <v>0</v>
      </c>
      <c r="CA35" s="73">
        <v>39</v>
      </c>
      <c r="CB35" s="73">
        <v>0</v>
      </c>
      <c r="CC35" s="73">
        <v>0</v>
      </c>
      <c r="CD35" s="73">
        <v>173</v>
      </c>
      <c r="CE35" s="73">
        <v>0</v>
      </c>
      <c r="CF35" s="73">
        <v>0</v>
      </c>
      <c r="CG35" s="73">
        <v>0</v>
      </c>
      <c r="CH35" s="73">
        <v>0</v>
      </c>
      <c r="CI35" s="73">
        <v>0</v>
      </c>
      <c r="CJ35" s="73">
        <v>72</v>
      </c>
      <c r="CK35" s="73">
        <v>0</v>
      </c>
      <c r="CL35" s="73">
        <v>0</v>
      </c>
      <c r="CM35" s="73">
        <v>0</v>
      </c>
      <c r="CN35" s="73">
        <v>0</v>
      </c>
      <c r="CO35" s="73">
        <v>0</v>
      </c>
      <c r="CP35" s="73">
        <v>2531</v>
      </c>
      <c r="CQ35" s="73">
        <v>0</v>
      </c>
      <c r="CR35" s="73">
        <v>0</v>
      </c>
      <c r="CS35" s="73">
        <v>0</v>
      </c>
      <c r="CT35" s="73">
        <v>0</v>
      </c>
      <c r="CU35" s="73">
        <v>0</v>
      </c>
      <c r="CV35" s="73">
        <v>11</v>
      </c>
      <c r="CW35" s="73">
        <v>0</v>
      </c>
      <c r="CX35" s="73">
        <v>0</v>
      </c>
      <c r="CY35" s="73">
        <v>1</v>
      </c>
      <c r="CZ35" s="73">
        <v>0</v>
      </c>
      <c r="DA35" s="73">
        <v>0</v>
      </c>
      <c r="DB35" s="73">
        <v>28</v>
      </c>
      <c r="DC35" s="73">
        <v>0</v>
      </c>
      <c r="DD35" s="73">
        <v>0</v>
      </c>
      <c r="DE35" s="73">
        <v>0</v>
      </c>
      <c r="DF35" s="73">
        <v>0</v>
      </c>
      <c r="DG35" s="73">
        <v>0</v>
      </c>
      <c r="DH35" s="73">
        <v>0</v>
      </c>
      <c r="DI35" s="73">
        <v>0</v>
      </c>
      <c r="DJ35" s="73">
        <v>0</v>
      </c>
      <c r="DK35" s="73">
        <v>880</v>
      </c>
      <c r="DL35" s="73">
        <v>0</v>
      </c>
      <c r="DM35" s="73">
        <v>0</v>
      </c>
      <c r="DN35" s="73">
        <v>0</v>
      </c>
      <c r="DO35" s="73">
        <v>0</v>
      </c>
      <c r="DP35" s="73">
        <v>0</v>
      </c>
      <c r="DQ35" s="73">
        <v>12612.9</v>
      </c>
      <c r="DR35" s="73">
        <v>0</v>
      </c>
      <c r="DS35" s="73">
        <v>0</v>
      </c>
      <c r="DT35" s="73">
        <v>0</v>
      </c>
      <c r="DU35" s="73">
        <v>0</v>
      </c>
      <c r="DV35" s="73">
        <v>0</v>
      </c>
      <c r="DW35" s="73">
        <v>13015</v>
      </c>
      <c r="DX35" s="73">
        <v>0</v>
      </c>
      <c r="DY35" s="73">
        <v>0</v>
      </c>
      <c r="DZ35" s="73">
        <v>0</v>
      </c>
      <c r="EA35" s="73">
        <v>0</v>
      </c>
      <c r="EB35" s="73">
        <v>0</v>
      </c>
      <c r="EC35" s="73">
        <v>10053</v>
      </c>
      <c r="ED35" s="73">
        <v>0</v>
      </c>
      <c r="EE35" s="73">
        <v>0</v>
      </c>
      <c r="EF35" s="73">
        <v>0</v>
      </c>
      <c r="EG35" s="73">
        <v>0</v>
      </c>
      <c r="EH35" s="73">
        <v>0</v>
      </c>
      <c r="EI35" s="73">
        <v>904</v>
      </c>
      <c r="EJ35" s="73">
        <v>0</v>
      </c>
      <c r="EK35" s="73">
        <v>0</v>
      </c>
      <c r="EL35" s="73">
        <v>2</v>
      </c>
      <c r="EM35" s="73">
        <v>0</v>
      </c>
      <c r="EN35" s="73">
        <v>0</v>
      </c>
      <c r="EO35" s="73">
        <v>108</v>
      </c>
      <c r="EP35" s="73">
        <v>0</v>
      </c>
      <c r="EQ35" s="73">
        <v>0</v>
      </c>
      <c r="ER35" s="73">
        <v>0</v>
      </c>
      <c r="ES35" s="73">
        <v>0</v>
      </c>
      <c r="ET35" s="73">
        <v>0</v>
      </c>
      <c r="EU35" s="73">
        <v>140</v>
      </c>
      <c r="EV35" s="73">
        <v>0</v>
      </c>
      <c r="EW35" s="73">
        <v>0</v>
      </c>
      <c r="EX35" s="73">
        <v>0</v>
      </c>
      <c r="EY35" s="73">
        <v>0</v>
      </c>
      <c r="EZ35" s="73">
        <v>0</v>
      </c>
      <c r="FA35" s="73">
        <v>324</v>
      </c>
      <c r="FB35" s="73">
        <v>0</v>
      </c>
      <c r="FC35" s="73">
        <v>0</v>
      </c>
      <c r="FD35" s="73">
        <v>41304</v>
      </c>
      <c r="FE35" s="73">
        <v>0</v>
      </c>
      <c r="FF35" s="73">
        <v>0</v>
      </c>
      <c r="FG35" s="73">
        <v>4367.2</v>
      </c>
      <c r="FH35" s="73">
        <v>0</v>
      </c>
      <c r="FI35" s="73">
        <v>0</v>
      </c>
      <c r="FJ35" s="73">
        <v>0</v>
      </c>
      <c r="FK35" s="73">
        <v>0</v>
      </c>
      <c r="FL35" s="73">
        <v>0</v>
      </c>
      <c r="FM35" s="73">
        <v>2543</v>
      </c>
      <c r="FN35" s="73">
        <v>0</v>
      </c>
      <c r="FO35" s="73">
        <v>0</v>
      </c>
      <c r="FP35" s="73">
        <v>1561</v>
      </c>
      <c r="FQ35" s="39"/>
    </row>
    <row r="36" spans="1:173">
      <c r="A36" s="59">
        <v>2016</v>
      </c>
      <c r="B36" s="39">
        <v>1860929.2299999997</v>
      </c>
      <c r="C36" s="39">
        <v>3802304.7500000005</v>
      </c>
      <c r="D36" s="39">
        <v>5663233.9800000004</v>
      </c>
      <c r="E36" s="39">
        <v>72912232.99000001</v>
      </c>
      <c r="F36" s="39">
        <v>20832737.990000006</v>
      </c>
      <c r="G36" s="39">
        <v>93744970.980000004</v>
      </c>
      <c r="H36" s="39">
        <v>0</v>
      </c>
      <c r="I36" s="39">
        <v>0</v>
      </c>
      <c r="J36" s="39">
        <v>206303050.60999998</v>
      </c>
      <c r="K36" s="39">
        <v>0</v>
      </c>
      <c r="L36" s="39">
        <v>0</v>
      </c>
      <c r="M36" s="39">
        <v>311727093.96999991</v>
      </c>
      <c r="N36" s="39">
        <v>0</v>
      </c>
      <c r="O36" s="39">
        <v>0</v>
      </c>
      <c r="P36" s="39">
        <v>342244611.55000001</v>
      </c>
      <c r="Q36" s="39">
        <v>0</v>
      </c>
      <c r="R36" s="39">
        <v>0</v>
      </c>
      <c r="S36" s="64">
        <v>2016710.7</v>
      </c>
      <c r="T36" s="39">
        <v>72079.41</v>
      </c>
      <c r="U36" s="39">
        <v>69238.26999999999</v>
      </c>
      <c r="V36" s="39">
        <v>141317.68</v>
      </c>
      <c r="W36" s="39">
        <v>675978.57000000007</v>
      </c>
      <c r="X36" s="39">
        <v>34436.149999999994</v>
      </c>
      <c r="Y36" s="39">
        <v>710414.72</v>
      </c>
      <c r="Z36" s="39">
        <v>1438804.6099999999</v>
      </c>
      <c r="AA36" s="39">
        <v>307180.99</v>
      </c>
      <c r="AB36" s="39">
        <v>1745985.6</v>
      </c>
      <c r="AC36" s="39">
        <v>94875.670000000013</v>
      </c>
      <c r="AD36" s="39">
        <v>279693.32999999996</v>
      </c>
      <c r="AE36" s="39">
        <v>374569</v>
      </c>
      <c r="AF36" s="39">
        <v>220604.54</v>
      </c>
      <c r="AG36" s="39">
        <v>986119.17</v>
      </c>
      <c r="AH36" s="39">
        <v>1206723.71</v>
      </c>
      <c r="AI36" s="39">
        <v>0</v>
      </c>
      <c r="AJ36" s="39">
        <v>0</v>
      </c>
      <c r="AK36" s="39">
        <v>685336.5</v>
      </c>
      <c r="AL36" s="39"/>
      <c r="AM36" s="39"/>
      <c r="AN36" s="39"/>
      <c r="AO36" s="39"/>
      <c r="AP36" s="39"/>
      <c r="AQ36" s="39"/>
      <c r="AR36" s="39">
        <v>0</v>
      </c>
      <c r="AS36" s="39">
        <v>0</v>
      </c>
      <c r="AT36" s="39">
        <v>17367468.07</v>
      </c>
      <c r="AU36" s="39">
        <v>0</v>
      </c>
      <c r="AV36" s="39">
        <v>0</v>
      </c>
      <c r="AW36" s="39">
        <v>520781.81000000006</v>
      </c>
      <c r="AX36" s="39">
        <v>99942964.000000015</v>
      </c>
      <c r="AY36" s="39">
        <v>15038061.050000001</v>
      </c>
      <c r="AZ36" s="39">
        <v>114981025.05000001</v>
      </c>
      <c r="BA36" s="39">
        <v>0</v>
      </c>
      <c r="BB36" s="39">
        <v>0</v>
      </c>
      <c r="BC36" s="39">
        <v>17627466.466666665</v>
      </c>
      <c r="BD36" s="73">
        <v>0</v>
      </c>
      <c r="BE36" s="73">
        <v>0</v>
      </c>
      <c r="BF36" s="73">
        <v>843</v>
      </c>
      <c r="BG36" s="73">
        <v>0</v>
      </c>
      <c r="BH36" s="73">
        <v>0</v>
      </c>
      <c r="BI36" s="73">
        <v>0</v>
      </c>
      <c r="BJ36" s="73">
        <v>0</v>
      </c>
      <c r="BK36" s="73">
        <v>0</v>
      </c>
      <c r="BL36" s="73">
        <v>1654</v>
      </c>
      <c r="BM36" s="73">
        <v>0</v>
      </c>
      <c r="BN36" s="73">
        <v>0</v>
      </c>
      <c r="BO36" s="73">
        <v>0</v>
      </c>
      <c r="BP36" s="73">
        <v>0</v>
      </c>
      <c r="BQ36" s="73">
        <v>0</v>
      </c>
      <c r="BR36" s="73">
        <v>1041</v>
      </c>
      <c r="BS36" s="73">
        <v>0</v>
      </c>
      <c r="BT36" s="73">
        <v>0</v>
      </c>
      <c r="BU36" s="73">
        <v>8</v>
      </c>
      <c r="BV36" s="73">
        <v>0</v>
      </c>
      <c r="BW36" s="73">
        <v>0</v>
      </c>
      <c r="BX36" s="73">
        <v>2762</v>
      </c>
      <c r="BY36" s="73">
        <v>0</v>
      </c>
      <c r="BZ36" s="73">
        <v>0</v>
      </c>
      <c r="CA36" s="73">
        <v>17</v>
      </c>
      <c r="CB36" s="73">
        <v>0</v>
      </c>
      <c r="CC36" s="73">
        <v>0</v>
      </c>
      <c r="CD36" s="73">
        <v>225</v>
      </c>
      <c r="CE36" s="73">
        <v>0</v>
      </c>
      <c r="CF36" s="73">
        <v>0</v>
      </c>
      <c r="CG36" s="73">
        <v>0</v>
      </c>
      <c r="CH36" s="73">
        <v>0</v>
      </c>
      <c r="CI36" s="73">
        <v>0</v>
      </c>
      <c r="CJ36" s="73">
        <v>92</v>
      </c>
      <c r="CK36" s="73">
        <v>0</v>
      </c>
      <c r="CL36" s="73">
        <v>0</v>
      </c>
      <c r="CM36" s="73">
        <v>0</v>
      </c>
      <c r="CN36" s="73">
        <v>0</v>
      </c>
      <c r="CO36" s="73">
        <v>0</v>
      </c>
      <c r="CP36" s="73">
        <v>3720</v>
      </c>
      <c r="CQ36" s="73">
        <v>0</v>
      </c>
      <c r="CR36" s="73">
        <v>0</v>
      </c>
      <c r="CS36" s="73">
        <v>0</v>
      </c>
      <c r="CT36" s="73">
        <v>0</v>
      </c>
      <c r="CU36" s="73">
        <v>0</v>
      </c>
      <c r="CV36" s="73">
        <v>6</v>
      </c>
      <c r="CW36" s="73">
        <v>0</v>
      </c>
      <c r="CX36" s="73">
        <v>0</v>
      </c>
      <c r="CY36" s="73">
        <v>1</v>
      </c>
      <c r="CZ36" s="73">
        <v>0</v>
      </c>
      <c r="DA36" s="73">
        <v>0</v>
      </c>
      <c r="DB36" s="73">
        <v>38</v>
      </c>
      <c r="DC36" s="73">
        <v>0</v>
      </c>
      <c r="DD36" s="73">
        <v>0</v>
      </c>
      <c r="DE36" s="73">
        <v>0</v>
      </c>
      <c r="DF36" s="73">
        <v>0</v>
      </c>
      <c r="DG36" s="73">
        <v>0</v>
      </c>
      <c r="DH36" s="73">
        <v>0</v>
      </c>
      <c r="DI36" s="73">
        <v>0</v>
      </c>
      <c r="DJ36" s="73">
        <v>0</v>
      </c>
      <c r="DK36" s="73">
        <v>2433</v>
      </c>
      <c r="DL36" s="73">
        <v>0</v>
      </c>
      <c r="DM36" s="73">
        <v>0</v>
      </c>
      <c r="DN36" s="73">
        <v>0</v>
      </c>
      <c r="DO36" s="73">
        <v>0</v>
      </c>
      <c r="DP36" s="73">
        <v>0</v>
      </c>
      <c r="DQ36" s="73">
        <v>11165</v>
      </c>
      <c r="DR36" s="73">
        <v>0</v>
      </c>
      <c r="DS36" s="73">
        <v>0</v>
      </c>
      <c r="DT36" s="73">
        <v>0</v>
      </c>
      <c r="DU36" s="73">
        <v>0</v>
      </c>
      <c r="DV36" s="73">
        <v>0</v>
      </c>
      <c r="DW36" s="73">
        <v>11538</v>
      </c>
      <c r="DX36" s="73">
        <v>0</v>
      </c>
      <c r="DY36" s="73">
        <v>0</v>
      </c>
      <c r="DZ36" s="73">
        <v>0</v>
      </c>
      <c r="EA36" s="73">
        <v>0</v>
      </c>
      <c r="EB36" s="73">
        <v>0</v>
      </c>
      <c r="EC36" s="73">
        <v>11300</v>
      </c>
      <c r="ED36" s="73">
        <v>0</v>
      </c>
      <c r="EE36" s="73">
        <v>0</v>
      </c>
      <c r="EF36" s="73">
        <v>11</v>
      </c>
      <c r="EG36" s="73">
        <v>0</v>
      </c>
      <c r="EH36" s="73">
        <v>0</v>
      </c>
      <c r="EI36" s="73">
        <v>436</v>
      </c>
      <c r="EJ36" s="73">
        <v>0</v>
      </c>
      <c r="EK36" s="73">
        <v>0</v>
      </c>
      <c r="EL36" s="73">
        <v>0</v>
      </c>
      <c r="EM36" s="73">
        <v>0</v>
      </c>
      <c r="EN36" s="73">
        <v>0</v>
      </c>
      <c r="EO36" s="73">
        <v>82</v>
      </c>
      <c r="EP36" s="73">
        <v>0</v>
      </c>
      <c r="EQ36" s="73">
        <v>0</v>
      </c>
      <c r="ER36" s="73">
        <v>0</v>
      </c>
      <c r="ES36" s="73">
        <v>0</v>
      </c>
      <c r="ET36" s="73">
        <v>0</v>
      </c>
      <c r="EU36" s="73">
        <v>69</v>
      </c>
      <c r="EV36" s="73">
        <v>0</v>
      </c>
      <c r="EW36" s="73">
        <v>0</v>
      </c>
      <c r="EX36" s="73">
        <v>0</v>
      </c>
      <c r="EY36" s="73">
        <v>0</v>
      </c>
      <c r="EZ36" s="73">
        <v>0</v>
      </c>
      <c r="FA36" s="73">
        <v>451</v>
      </c>
      <c r="FB36" s="73">
        <v>0</v>
      </c>
      <c r="FC36" s="73">
        <v>0</v>
      </c>
      <c r="FD36" s="73">
        <v>33550</v>
      </c>
      <c r="FE36" s="73">
        <v>0</v>
      </c>
      <c r="FF36" s="73">
        <v>0</v>
      </c>
      <c r="FG36" s="73">
        <v>3751</v>
      </c>
      <c r="FH36" s="73">
        <v>0</v>
      </c>
      <c r="FI36" s="73">
        <v>0</v>
      </c>
      <c r="FJ36" s="73">
        <v>0</v>
      </c>
      <c r="FK36" s="73">
        <v>0</v>
      </c>
      <c r="FL36" s="73">
        <v>0</v>
      </c>
      <c r="FM36" s="73">
        <v>4638</v>
      </c>
      <c r="FN36" s="73">
        <v>0</v>
      </c>
      <c r="FO36" s="73">
        <v>0</v>
      </c>
      <c r="FP36" s="73">
        <v>3647</v>
      </c>
    </row>
    <row r="37" spans="1:173">
      <c r="A37" s="59">
        <v>2017</v>
      </c>
      <c r="B37" s="65">
        <v>1723290.9400000004</v>
      </c>
      <c r="C37" s="65">
        <v>3536987.8600000003</v>
      </c>
      <c r="D37" s="65">
        <v>5260278.7999999989</v>
      </c>
      <c r="E37" s="65">
        <v>77447773.159999996</v>
      </c>
      <c r="F37" s="65">
        <v>29267811.579999998</v>
      </c>
      <c r="G37" s="65">
        <v>106715584.73999999</v>
      </c>
      <c r="H37" s="65">
        <v>0</v>
      </c>
      <c r="I37" s="65">
        <v>0</v>
      </c>
      <c r="J37" s="65">
        <v>226789523.74000001</v>
      </c>
      <c r="K37" s="65">
        <v>0</v>
      </c>
      <c r="L37" s="65">
        <v>0</v>
      </c>
      <c r="M37" s="65">
        <v>304530617.37</v>
      </c>
      <c r="N37" s="65">
        <v>0</v>
      </c>
      <c r="O37" s="65">
        <v>0</v>
      </c>
      <c r="P37" s="65">
        <v>357592373.17999995</v>
      </c>
      <c r="Q37" s="65">
        <v>0</v>
      </c>
      <c r="R37" s="65">
        <v>0</v>
      </c>
      <c r="S37" s="66">
        <v>1851403</v>
      </c>
      <c r="T37" s="65">
        <v>69003.89</v>
      </c>
      <c r="U37" s="65">
        <v>59644.539999999994</v>
      </c>
      <c r="V37" s="65">
        <v>128648.43</v>
      </c>
      <c r="W37" s="65">
        <v>549903.66</v>
      </c>
      <c r="X37" s="65">
        <v>33421.749999999993</v>
      </c>
      <c r="Y37" s="65">
        <v>583325.40999999992</v>
      </c>
      <c r="Z37" s="65">
        <v>1268396.6499999999</v>
      </c>
      <c r="AA37" s="65">
        <v>367085.1</v>
      </c>
      <c r="AB37" s="65">
        <v>1635481.75</v>
      </c>
      <c r="AC37" s="65">
        <v>83656.490000000005</v>
      </c>
      <c r="AD37" s="65">
        <v>269927.49</v>
      </c>
      <c r="AE37" s="65">
        <v>353583.98</v>
      </c>
      <c r="AF37" s="65">
        <v>223640.05000000002</v>
      </c>
      <c r="AG37" s="65">
        <v>953355.62999999989</v>
      </c>
      <c r="AH37" s="65">
        <v>1176995.68</v>
      </c>
      <c r="AI37" s="65">
        <v>0</v>
      </c>
      <c r="AJ37" s="65">
        <v>0</v>
      </c>
      <c r="AK37" s="65">
        <v>770109.65000000014</v>
      </c>
      <c r="AL37" s="65"/>
      <c r="AM37" s="65"/>
      <c r="AN37" s="65"/>
      <c r="AO37" s="65"/>
      <c r="AP37" s="65"/>
      <c r="AQ37" s="65"/>
      <c r="AR37" s="65">
        <v>0</v>
      </c>
      <c r="AS37" s="65">
        <v>0</v>
      </c>
      <c r="AT37" s="65">
        <v>17671698.18</v>
      </c>
      <c r="AU37" s="65">
        <v>0</v>
      </c>
      <c r="AV37" s="65">
        <v>0</v>
      </c>
      <c r="AW37" s="65">
        <v>428711.63999999996</v>
      </c>
      <c r="AX37" s="65">
        <v>94432937.899999991</v>
      </c>
      <c r="AY37" s="65">
        <v>16421461.5</v>
      </c>
      <c r="AZ37" s="65">
        <v>110854399.40000001</v>
      </c>
      <c r="BA37" s="65">
        <v>0</v>
      </c>
      <c r="BB37" s="65">
        <v>0</v>
      </c>
      <c r="BC37" s="65">
        <v>18436164.888888888</v>
      </c>
      <c r="BD37" s="74">
        <v>0</v>
      </c>
      <c r="BE37" s="74">
        <v>0</v>
      </c>
      <c r="BF37" s="74">
        <v>807</v>
      </c>
      <c r="BG37" s="74">
        <v>0</v>
      </c>
      <c r="BH37" s="74">
        <v>0</v>
      </c>
      <c r="BI37" s="74">
        <v>0</v>
      </c>
      <c r="BJ37" s="74">
        <v>0</v>
      </c>
      <c r="BK37" s="74">
        <v>0</v>
      </c>
      <c r="BL37" s="74">
        <v>3576</v>
      </c>
      <c r="BM37" s="74">
        <v>0</v>
      </c>
      <c r="BN37" s="74">
        <v>0</v>
      </c>
      <c r="BO37" s="74">
        <v>1</v>
      </c>
      <c r="BP37" s="74">
        <v>0</v>
      </c>
      <c r="BQ37" s="74">
        <v>0</v>
      </c>
      <c r="BR37" s="74">
        <v>2186</v>
      </c>
      <c r="BS37" s="74">
        <v>0</v>
      </c>
      <c r="BT37" s="74">
        <v>0</v>
      </c>
      <c r="BU37" s="74">
        <v>2</v>
      </c>
      <c r="BV37" s="74">
        <v>0</v>
      </c>
      <c r="BW37" s="74">
        <v>0</v>
      </c>
      <c r="BX37" s="74">
        <v>2884</v>
      </c>
      <c r="BY37" s="74">
        <v>0</v>
      </c>
      <c r="BZ37" s="74">
        <v>0</v>
      </c>
      <c r="CA37" s="74">
        <v>17</v>
      </c>
      <c r="CB37" s="74">
        <v>0</v>
      </c>
      <c r="CC37" s="74">
        <v>0</v>
      </c>
      <c r="CD37" s="74">
        <v>258</v>
      </c>
      <c r="CE37" s="74">
        <v>0</v>
      </c>
      <c r="CF37" s="74">
        <v>0</v>
      </c>
      <c r="CG37" s="74">
        <v>0</v>
      </c>
      <c r="CH37" s="74">
        <v>0</v>
      </c>
      <c r="CI37" s="74">
        <v>0</v>
      </c>
      <c r="CJ37" s="74">
        <v>70</v>
      </c>
      <c r="CK37" s="74">
        <v>0</v>
      </c>
      <c r="CL37" s="74">
        <v>0</v>
      </c>
      <c r="CM37" s="74">
        <v>0</v>
      </c>
      <c r="CN37" s="74">
        <v>0</v>
      </c>
      <c r="CO37" s="74">
        <v>0</v>
      </c>
      <c r="CP37" s="74">
        <v>3711</v>
      </c>
      <c r="CQ37" s="74">
        <v>0</v>
      </c>
      <c r="CR37" s="74">
        <v>0</v>
      </c>
      <c r="CS37" s="74">
        <v>0</v>
      </c>
      <c r="CT37" s="74">
        <v>0</v>
      </c>
      <c r="CU37" s="74">
        <v>0</v>
      </c>
      <c r="CV37" s="74">
        <v>12</v>
      </c>
      <c r="CW37" s="74">
        <v>0</v>
      </c>
      <c r="CX37" s="74">
        <v>0</v>
      </c>
      <c r="CY37" s="74">
        <v>0</v>
      </c>
      <c r="CZ37" s="74">
        <v>0</v>
      </c>
      <c r="DA37" s="74">
        <v>0</v>
      </c>
      <c r="DB37" s="74">
        <v>23</v>
      </c>
      <c r="DC37" s="74">
        <v>0</v>
      </c>
      <c r="DD37" s="74">
        <v>0</v>
      </c>
      <c r="DE37" s="74">
        <v>0</v>
      </c>
      <c r="DF37" s="74">
        <v>0</v>
      </c>
      <c r="DG37" s="74">
        <v>0</v>
      </c>
      <c r="DH37" s="74">
        <v>0</v>
      </c>
      <c r="DI37" s="74">
        <v>0</v>
      </c>
      <c r="DJ37" s="74">
        <v>0</v>
      </c>
      <c r="DK37" s="74">
        <v>2858</v>
      </c>
      <c r="DL37" s="74">
        <v>0</v>
      </c>
      <c r="DM37" s="74">
        <v>0</v>
      </c>
      <c r="DN37" s="74">
        <v>0</v>
      </c>
      <c r="DO37" s="74">
        <v>0</v>
      </c>
      <c r="DP37" s="74">
        <v>0</v>
      </c>
      <c r="DQ37" s="74">
        <v>14815</v>
      </c>
      <c r="DR37" s="74">
        <v>0</v>
      </c>
      <c r="DS37" s="74">
        <v>0</v>
      </c>
      <c r="DT37" s="74">
        <v>0</v>
      </c>
      <c r="DU37" s="74">
        <v>0</v>
      </c>
      <c r="DV37" s="74">
        <v>0</v>
      </c>
      <c r="DW37" s="74">
        <v>11404</v>
      </c>
      <c r="DX37" s="74">
        <v>0</v>
      </c>
      <c r="DY37" s="74">
        <v>0</v>
      </c>
      <c r="DZ37" s="74">
        <v>0</v>
      </c>
      <c r="EA37" s="74">
        <v>0</v>
      </c>
      <c r="EB37" s="74">
        <v>0</v>
      </c>
      <c r="EC37" s="74">
        <v>13398</v>
      </c>
      <c r="ED37" s="74">
        <v>0</v>
      </c>
      <c r="EE37" s="74">
        <v>0</v>
      </c>
      <c r="EF37" s="74">
        <v>14</v>
      </c>
      <c r="EG37" s="74">
        <v>0</v>
      </c>
      <c r="EH37" s="74">
        <v>0</v>
      </c>
      <c r="EI37" s="74">
        <v>384</v>
      </c>
      <c r="EJ37" s="74">
        <v>0</v>
      </c>
      <c r="EK37" s="74">
        <v>0</v>
      </c>
      <c r="EL37" s="74">
        <v>22</v>
      </c>
      <c r="EM37" s="74">
        <v>0</v>
      </c>
      <c r="EN37" s="74">
        <v>0</v>
      </c>
      <c r="EO37" s="74">
        <v>85</v>
      </c>
      <c r="EP37" s="74">
        <v>0</v>
      </c>
      <c r="EQ37" s="74">
        <v>0</v>
      </c>
      <c r="ER37" s="74">
        <v>0</v>
      </c>
      <c r="ES37" s="74">
        <v>0</v>
      </c>
      <c r="ET37" s="74">
        <v>0</v>
      </c>
      <c r="EU37" s="74">
        <v>64</v>
      </c>
      <c r="EV37" s="74">
        <v>0</v>
      </c>
      <c r="EW37" s="74">
        <v>0</v>
      </c>
      <c r="EX37" s="74">
        <v>0</v>
      </c>
      <c r="EY37" s="74">
        <v>0</v>
      </c>
      <c r="EZ37" s="74">
        <v>0</v>
      </c>
      <c r="FA37" s="74">
        <v>799</v>
      </c>
      <c r="FB37" s="74">
        <v>0</v>
      </c>
      <c r="FC37" s="74">
        <v>0</v>
      </c>
      <c r="FD37" s="74">
        <v>43319</v>
      </c>
      <c r="FE37" s="74">
        <v>0</v>
      </c>
      <c r="FF37" s="74">
        <v>0</v>
      </c>
      <c r="FG37" s="74">
        <v>4018</v>
      </c>
      <c r="FH37" s="74">
        <v>0</v>
      </c>
      <c r="FI37" s="74">
        <v>0</v>
      </c>
      <c r="FJ37" s="74">
        <v>0</v>
      </c>
      <c r="FK37" s="74">
        <v>0</v>
      </c>
      <c r="FL37" s="74">
        <v>0</v>
      </c>
      <c r="FM37" s="74">
        <v>8946</v>
      </c>
      <c r="FN37" s="74">
        <v>0</v>
      </c>
      <c r="FO37" s="74">
        <v>0</v>
      </c>
      <c r="FP37" s="74">
        <v>7585</v>
      </c>
    </row>
    <row r="38" spans="1:173">
      <c r="A38" s="59">
        <v>2018</v>
      </c>
      <c r="B38" s="65">
        <v>951201.2</v>
      </c>
      <c r="C38" s="65">
        <v>3944043.87</v>
      </c>
      <c r="D38" s="65">
        <v>4895245.0699999994</v>
      </c>
      <c r="E38" s="65">
        <v>76887992.939999998</v>
      </c>
      <c r="F38" s="65">
        <v>31317420.720000003</v>
      </c>
      <c r="G38" s="65">
        <v>108205413.66000001</v>
      </c>
      <c r="H38" s="65">
        <v>0</v>
      </c>
      <c r="I38" s="65">
        <v>0</v>
      </c>
      <c r="J38" s="65">
        <v>213494755.72000003</v>
      </c>
      <c r="K38" s="65">
        <v>0</v>
      </c>
      <c r="L38" s="65">
        <v>0</v>
      </c>
      <c r="M38" s="65">
        <v>298686654.72999996</v>
      </c>
      <c r="N38" s="65">
        <v>0</v>
      </c>
      <c r="O38" s="65">
        <v>0</v>
      </c>
      <c r="P38" s="65">
        <v>360548730.95999998</v>
      </c>
      <c r="Q38" s="65">
        <v>0</v>
      </c>
      <c r="R38" s="65">
        <v>0</v>
      </c>
      <c r="S38" s="66">
        <v>1787636.61</v>
      </c>
      <c r="T38" s="65">
        <v>55088.71</v>
      </c>
      <c r="U38" s="65">
        <v>80996.399999999994</v>
      </c>
      <c r="V38" s="65">
        <v>136085.10999999999</v>
      </c>
      <c r="W38" s="65">
        <v>534938.14999999991</v>
      </c>
      <c r="X38" s="65">
        <v>40273.950000000004</v>
      </c>
      <c r="Y38" s="65">
        <v>575212.1</v>
      </c>
      <c r="Z38" s="65">
        <v>1294311.0299999998</v>
      </c>
      <c r="AA38" s="65">
        <v>387297.7</v>
      </c>
      <c r="AB38" s="65">
        <v>1681608.73</v>
      </c>
      <c r="AC38" s="65">
        <v>54660.9</v>
      </c>
      <c r="AD38" s="65">
        <v>286114.56</v>
      </c>
      <c r="AE38" s="65">
        <v>340775.46</v>
      </c>
      <c r="AF38" s="65">
        <v>191352.70999999996</v>
      </c>
      <c r="AG38" s="65">
        <v>858600.5</v>
      </c>
      <c r="AH38" s="65">
        <v>1049953.2100000002</v>
      </c>
      <c r="AI38" s="65">
        <v>0</v>
      </c>
      <c r="AJ38" s="65">
        <v>0</v>
      </c>
      <c r="AK38" s="65">
        <v>1050696.8000000003</v>
      </c>
      <c r="AL38" s="65"/>
      <c r="AM38" s="65"/>
      <c r="AN38" s="65"/>
      <c r="AO38" s="65"/>
      <c r="AP38" s="65"/>
      <c r="AQ38" s="65"/>
      <c r="AR38" s="65">
        <v>0</v>
      </c>
      <c r="AS38" s="65">
        <v>0</v>
      </c>
      <c r="AT38" s="65">
        <v>16877236.439999998</v>
      </c>
      <c r="AU38" s="65">
        <v>0</v>
      </c>
      <c r="AV38" s="65">
        <v>0</v>
      </c>
      <c r="AW38" s="65">
        <v>474328.25</v>
      </c>
      <c r="AX38" s="65">
        <v>91205403.199999988</v>
      </c>
      <c r="AY38" s="65">
        <v>13467932.449999999</v>
      </c>
      <c r="AZ38" s="65">
        <v>104673335.64999999</v>
      </c>
      <c r="BA38" s="65">
        <v>0</v>
      </c>
      <c r="BB38" s="65">
        <v>0</v>
      </c>
      <c r="BC38" s="65">
        <v>19036485.06666667</v>
      </c>
      <c r="BD38" s="74">
        <v>0</v>
      </c>
      <c r="BE38" s="74">
        <v>0</v>
      </c>
      <c r="BF38" s="74">
        <v>620</v>
      </c>
      <c r="BG38" s="74">
        <v>0</v>
      </c>
      <c r="BH38" s="74">
        <v>0</v>
      </c>
      <c r="BI38" s="74">
        <v>0</v>
      </c>
      <c r="BJ38" s="74">
        <v>0</v>
      </c>
      <c r="BK38" s="74">
        <v>0</v>
      </c>
      <c r="BL38" s="74">
        <v>2111.9899999999998</v>
      </c>
      <c r="BM38" s="74">
        <v>0</v>
      </c>
      <c r="BN38" s="74">
        <v>0</v>
      </c>
      <c r="BO38" s="74">
        <v>12</v>
      </c>
      <c r="BP38" s="74">
        <v>0</v>
      </c>
      <c r="BQ38" s="74">
        <v>0</v>
      </c>
      <c r="BR38" s="74">
        <v>1755</v>
      </c>
      <c r="BS38" s="74">
        <v>0</v>
      </c>
      <c r="BT38" s="74">
        <v>0</v>
      </c>
      <c r="BU38" s="74">
        <v>1</v>
      </c>
      <c r="BV38" s="74">
        <v>0</v>
      </c>
      <c r="BW38" s="74">
        <v>0</v>
      </c>
      <c r="BX38" s="74">
        <v>2587</v>
      </c>
      <c r="BY38" s="74">
        <v>0</v>
      </c>
      <c r="BZ38" s="74">
        <v>0</v>
      </c>
      <c r="CA38" s="74">
        <v>10</v>
      </c>
      <c r="CB38" s="74">
        <v>0</v>
      </c>
      <c r="CC38" s="74">
        <v>0</v>
      </c>
      <c r="CD38" s="74">
        <v>227</v>
      </c>
      <c r="CE38" s="74">
        <v>0</v>
      </c>
      <c r="CF38" s="74">
        <v>0</v>
      </c>
      <c r="CG38" s="74">
        <v>0</v>
      </c>
      <c r="CH38" s="74">
        <v>0</v>
      </c>
      <c r="CI38" s="74">
        <v>0</v>
      </c>
      <c r="CJ38" s="74">
        <v>111</v>
      </c>
      <c r="CK38" s="74">
        <v>0</v>
      </c>
      <c r="CL38" s="74">
        <v>0</v>
      </c>
      <c r="CM38" s="74">
        <v>0</v>
      </c>
      <c r="CN38" s="74">
        <v>0</v>
      </c>
      <c r="CO38" s="74">
        <v>0</v>
      </c>
      <c r="CP38" s="74">
        <v>2390</v>
      </c>
      <c r="CQ38" s="74">
        <v>0</v>
      </c>
      <c r="CR38" s="74">
        <v>0</v>
      </c>
      <c r="CS38" s="74">
        <v>1</v>
      </c>
      <c r="CT38" s="74">
        <v>0</v>
      </c>
      <c r="CU38" s="74">
        <v>0</v>
      </c>
      <c r="CV38" s="74">
        <v>11</v>
      </c>
      <c r="CW38" s="74">
        <v>0</v>
      </c>
      <c r="CX38" s="74">
        <v>0</v>
      </c>
      <c r="CY38" s="74">
        <v>0</v>
      </c>
      <c r="CZ38" s="74">
        <v>0</v>
      </c>
      <c r="DA38" s="74">
        <v>0</v>
      </c>
      <c r="DB38" s="74">
        <v>32</v>
      </c>
      <c r="DC38" s="74">
        <v>0</v>
      </c>
      <c r="DD38" s="74">
        <v>0</v>
      </c>
      <c r="DE38" s="74">
        <v>0</v>
      </c>
      <c r="DF38" s="74">
        <v>0</v>
      </c>
      <c r="DG38" s="74">
        <v>0</v>
      </c>
      <c r="DH38" s="74">
        <v>0</v>
      </c>
      <c r="DI38" s="74">
        <v>0</v>
      </c>
      <c r="DJ38" s="74">
        <v>0</v>
      </c>
      <c r="DK38" s="74">
        <v>3134</v>
      </c>
      <c r="DL38" s="74">
        <v>0</v>
      </c>
      <c r="DM38" s="74">
        <v>0</v>
      </c>
      <c r="DN38" s="74">
        <v>0</v>
      </c>
      <c r="DO38" s="74">
        <v>0</v>
      </c>
      <c r="DP38" s="74">
        <v>0</v>
      </c>
      <c r="DQ38" s="74">
        <v>14642</v>
      </c>
      <c r="DR38" s="74">
        <v>0</v>
      </c>
      <c r="DS38" s="74">
        <v>0</v>
      </c>
      <c r="DT38" s="74">
        <v>6</v>
      </c>
      <c r="DU38" s="74">
        <v>0</v>
      </c>
      <c r="DV38" s="74">
        <v>0</v>
      </c>
      <c r="DW38" s="74">
        <v>7523.5</v>
      </c>
      <c r="DX38" s="74">
        <v>0</v>
      </c>
      <c r="DY38" s="74">
        <v>0</v>
      </c>
      <c r="DZ38" s="74">
        <v>518</v>
      </c>
      <c r="EA38" s="74">
        <v>0</v>
      </c>
      <c r="EB38" s="74">
        <v>0</v>
      </c>
      <c r="EC38" s="74">
        <v>9176</v>
      </c>
      <c r="ED38" s="74">
        <v>0</v>
      </c>
      <c r="EE38" s="74">
        <v>0</v>
      </c>
      <c r="EF38" s="74">
        <v>244</v>
      </c>
      <c r="EG38" s="74">
        <v>0</v>
      </c>
      <c r="EH38" s="74">
        <v>0</v>
      </c>
      <c r="EI38" s="74">
        <v>220</v>
      </c>
      <c r="EJ38" s="74">
        <v>0</v>
      </c>
      <c r="EK38" s="74">
        <v>0</v>
      </c>
      <c r="EL38" s="74">
        <v>54</v>
      </c>
      <c r="EM38" s="74">
        <v>0</v>
      </c>
      <c r="EN38" s="74">
        <v>0</v>
      </c>
      <c r="EO38" s="74">
        <v>62</v>
      </c>
      <c r="EP38" s="74">
        <v>0</v>
      </c>
      <c r="EQ38" s="74">
        <v>0</v>
      </c>
      <c r="ER38" s="74">
        <v>0</v>
      </c>
      <c r="ES38" s="74">
        <v>0</v>
      </c>
      <c r="ET38" s="74">
        <v>0</v>
      </c>
      <c r="EU38" s="74">
        <v>63</v>
      </c>
      <c r="EV38" s="74">
        <v>0</v>
      </c>
      <c r="EW38" s="74">
        <v>0</v>
      </c>
      <c r="EX38" s="74">
        <v>0</v>
      </c>
      <c r="EY38" s="74">
        <v>0</v>
      </c>
      <c r="EZ38" s="74">
        <v>0</v>
      </c>
      <c r="FA38" s="74">
        <v>1023</v>
      </c>
      <c r="FB38" s="74">
        <v>0</v>
      </c>
      <c r="FC38" s="74">
        <v>0</v>
      </c>
      <c r="FD38" s="74">
        <v>37382</v>
      </c>
      <c r="FE38" s="74">
        <v>0</v>
      </c>
      <c r="FF38" s="74">
        <v>0</v>
      </c>
      <c r="FG38" s="74">
        <v>3941</v>
      </c>
      <c r="FH38" s="74">
        <v>0</v>
      </c>
      <c r="FI38" s="74">
        <v>0</v>
      </c>
      <c r="FJ38" s="74">
        <v>0</v>
      </c>
      <c r="FK38" s="74">
        <v>0</v>
      </c>
      <c r="FL38" s="74">
        <v>0</v>
      </c>
      <c r="FM38" s="74">
        <v>10080</v>
      </c>
      <c r="FN38" s="74">
        <v>0</v>
      </c>
      <c r="FO38" s="74">
        <v>0</v>
      </c>
      <c r="FP38" s="74">
        <v>8315</v>
      </c>
    </row>
    <row r="39" spans="1:173">
      <c r="A39" s="59">
        <v>2019</v>
      </c>
      <c r="B39" s="65">
        <v>640988.86</v>
      </c>
      <c r="C39" s="65">
        <v>4097685</v>
      </c>
      <c r="D39" s="65">
        <v>4738673.8600000003</v>
      </c>
      <c r="E39" s="65">
        <v>72785716.260000005</v>
      </c>
      <c r="F39" s="65">
        <v>29379285.73</v>
      </c>
      <c r="G39" s="65">
        <v>102165001.98999999</v>
      </c>
      <c r="H39" s="65">
        <v>0</v>
      </c>
      <c r="I39" s="65">
        <v>0</v>
      </c>
      <c r="J39" s="65">
        <v>207846637.47999999</v>
      </c>
      <c r="K39" s="65">
        <v>0</v>
      </c>
      <c r="L39" s="65">
        <v>0</v>
      </c>
      <c r="M39" s="65">
        <v>286237002.94999999</v>
      </c>
      <c r="N39" s="65">
        <v>0</v>
      </c>
      <c r="O39" s="65">
        <v>0</v>
      </c>
      <c r="P39" s="65">
        <v>353184284.29999995</v>
      </c>
      <c r="Q39" s="65">
        <v>0</v>
      </c>
      <c r="R39" s="65">
        <v>0</v>
      </c>
      <c r="S39" s="66">
        <v>1882442.4700000002</v>
      </c>
      <c r="T39" s="65">
        <v>76184.149999999994</v>
      </c>
      <c r="U39" s="65">
        <v>76518.34</v>
      </c>
      <c r="V39" s="65">
        <v>152702.49</v>
      </c>
      <c r="W39" s="65">
        <v>552534.4</v>
      </c>
      <c r="X39" s="65">
        <v>32616.05</v>
      </c>
      <c r="Y39" s="65">
        <v>585150.44999999995</v>
      </c>
      <c r="Z39" s="65">
        <v>1041472.8600000001</v>
      </c>
      <c r="AA39" s="65">
        <v>397553.41</v>
      </c>
      <c r="AB39" s="65">
        <v>1439026.27</v>
      </c>
      <c r="AC39" s="65">
        <v>49071.110000000015</v>
      </c>
      <c r="AD39" s="65">
        <v>220747.84999999998</v>
      </c>
      <c r="AE39" s="65">
        <v>269818.96000000002</v>
      </c>
      <c r="AF39" s="65">
        <v>120992.62</v>
      </c>
      <c r="AG39" s="65">
        <v>775547.48999999987</v>
      </c>
      <c r="AH39" s="65">
        <v>896540.1100000001</v>
      </c>
      <c r="AI39" s="65">
        <v>0</v>
      </c>
      <c r="AJ39" s="65">
        <v>0</v>
      </c>
      <c r="AK39" s="65">
        <v>922312.54999999981</v>
      </c>
      <c r="AL39" s="65"/>
      <c r="AM39" s="65"/>
      <c r="AN39" s="65"/>
      <c r="AO39" s="65"/>
      <c r="AP39" s="65"/>
      <c r="AQ39" s="65"/>
      <c r="AR39" s="65">
        <v>0</v>
      </c>
      <c r="AS39" s="65">
        <v>0</v>
      </c>
      <c r="AT39" s="65">
        <v>16891445.890000001</v>
      </c>
      <c r="AU39" s="65">
        <v>0</v>
      </c>
      <c r="AV39" s="65">
        <v>0</v>
      </c>
      <c r="AW39" s="65">
        <v>443554.16</v>
      </c>
      <c r="AX39" s="65">
        <v>85244040.799999997</v>
      </c>
      <c r="AY39" s="65">
        <v>12320468.800000001</v>
      </c>
      <c r="AZ39" s="65">
        <v>97564509.599999994</v>
      </c>
      <c r="BA39" s="65">
        <v>0</v>
      </c>
      <c r="BB39" s="65">
        <v>0</v>
      </c>
      <c r="BC39" s="65">
        <v>17923380.71111111</v>
      </c>
      <c r="BD39" s="74">
        <v>0</v>
      </c>
      <c r="BE39" s="74">
        <v>0</v>
      </c>
      <c r="BF39" s="74">
        <v>553</v>
      </c>
      <c r="BG39" s="74">
        <v>0</v>
      </c>
      <c r="BH39" s="74">
        <v>0</v>
      </c>
      <c r="BI39" s="74">
        <v>0</v>
      </c>
      <c r="BJ39" s="74">
        <v>0</v>
      </c>
      <c r="BK39" s="74">
        <v>0</v>
      </c>
      <c r="BL39" s="74">
        <v>1989</v>
      </c>
      <c r="BM39" s="74">
        <v>0</v>
      </c>
      <c r="BN39" s="74">
        <v>0</v>
      </c>
      <c r="BO39" s="74">
        <v>16</v>
      </c>
      <c r="BP39" s="74">
        <v>0</v>
      </c>
      <c r="BQ39" s="74">
        <v>0</v>
      </c>
      <c r="BR39" s="74">
        <v>2089</v>
      </c>
      <c r="BS39" s="74">
        <v>0</v>
      </c>
      <c r="BT39" s="74">
        <v>0</v>
      </c>
      <c r="BU39" s="74">
        <v>5</v>
      </c>
      <c r="BV39" s="74">
        <v>0</v>
      </c>
      <c r="BW39" s="74">
        <v>0</v>
      </c>
      <c r="BX39" s="74">
        <v>2694</v>
      </c>
      <c r="BY39" s="74">
        <v>0</v>
      </c>
      <c r="BZ39" s="74">
        <v>0</v>
      </c>
      <c r="CA39" s="74">
        <v>24</v>
      </c>
      <c r="CB39" s="74">
        <v>0</v>
      </c>
      <c r="CC39" s="74">
        <v>0</v>
      </c>
      <c r="CD39" s="74">
        <v>246</v>
      </c>
      <c r="CE39" s="74">
        <v>0</v>
      </c>
      <c r="CF39" s="74">
        <v>0</v>
      </c>
      <c r="CG39" s="74">
        <v>0</v>
      </c>
      <c r="CH39" s="74">
        <v>0</v>
      </c>
      <c r="CI39" s="74">
        <v>0</v>
      </c>
      <c r="CJ39" s="74">
        <v>99</v>
      </c>
      <c r="CK39" s="74">
        <v>0</v>
      </c>
      <c r="CL39" s="74">
        <v>0</v>
      </c>
      <c r="CM39" s="74">
        <v>0</v>
      </c>
      <c r="CN39" s="74">
        <v>0</v>
      </c>
      <c r="CO39" s="74">
        <v>0</v>
      </c>
      <c r="CP39" s="74">
        <v>2749</v>
      </c>
      <c r="CQ39" s="74">
        <v>0</v>
      </c>
      <c r="CR39" s="74">
        <v>0</v>
      </c>
      <c r="CS39" s="74">
        <v>0</v>
      </c>
      <c r="CT39" s="74">
        <v>0</v>
      </c>
      <c r="CU39" s="74">
        <v>0</v>
      </c>
      <c r="CV39" s="74">
        <v>3</v>
      </c>
      <c r="CW39" s="74">
        <v>0</v>
      </c>
      <c r="CX39" s="74">
        <v>0</v>
      </c>
      <c r="CY39" s="74">
        <v>6</v>
      </c>
      <c r="CZ39" s="74">
        <v>0</v>
      </c>
      <c r="DA39" s="74">
        <v>0</v>
      </c>
      <c r="DB39" s="74">
        <v>35</v>
      </c>
      <c r="DC39" s="74">
        <v>0</v>
      </c>
      <c r="DD39" s="74">
        <v>0</v>
      </c>
      <c r="DE39" s="74">
        <v>0</v>
      </c>
      <c r="DF39" s="74">
        <v>0</v>
      </c>
      <c r="DG39" s="74">
        <v>0</v>
      </c>
      <c r="DH39" s="74">
        <v>0</v>
      </c>
      <c r="DI39" s="74">
        <v>0</v>
      </c>
      <c r="DJ39" s="74">
        <v>0</v>
      </c>
      <c r="DK39" s="74">
        <v>4461</v>
      </c>
      <c r="DL39" s="74">
        <v>0</v>
      </c>
      <c r="DM39" s="74">
        <v>0</v>
      </c>
      <c r="DN39" s="74">
        <v>0</v>
      </c>
      <c r="DO39" s="74">
        <v>0</v>
      </c>
      <c r="DP39" s="74">
        <v>0</v>
      </c>
      <c r="DQ39" s="74">
        <v>11623</v>
      </c>
      <c r="DR39" s="74">
        <v>0</v>
      </c>
      <c r="DS39" s="74">
        <v>0</v>
      </c>
      <c r="DT39" s="74">
        <v>1</v>
      </c>
      <c r="DU39" s="74">
        <v>0</v>
      </c>
      <c r="DV39" s="74">
        <v>0</v>
      </c>
      <c r="DW39" s="74">
        <v>6679</v>
      </c>
      <c r="DX39" s="74">
        <v>0</v>
      </c>
      <c r="DY39" s="74">
        <v>0</v>
      </c>
      <c r="DZ39" s="74">
        <v>428</v>
      </c>
      <c r="EA39" s="74">
        <v>0</v>
      </c>
      <c r="EB39" s="74">
        <v>0</v>
      </c>
      <c r="EC39" s="74">
        <v>8892.1</v>
      </c>
      <c r="ED39" s="74">
        <v>0</v>
      </c>
      <c r="EE39" s="74">
        <v>0</v>
      </c>
      <c r="EF39" s="74">
        <v>242</v>
      </c>
      <c r="EG39" s="74">
        <v>0</v>
      </c>
      <c r="EH39" s="74">
        <v>0</v>
      </c>
      <c r="EI39" s="74">
        <v>237</v>
      </c>
      <c r="EJ39" s="74">
        <v>0</v>
      </c>
      <c r="EK39" s="74">
        <v>0</v>
      </c>
      <c r="EL39" s="74">
        <v>177</v>
      </c>
      <c r="EM39" s="74">
        <v>0</v>
      </c>
      <c r="EN39" s="74">
        <v>0</v>
      </c>
      <c r="EO39" s="74">
        <v>73</v>
      </c>
      <c r="EP39" s="74">
        <v>0</v>
      </c>
      <c r="EQ39" s="74">
        <v>0</v>
      </c>
      <c r="ER39" s="74">
        <v>0</v>
      </c>
      <c r="ES39" s="74">
        <v>0</v>
      </c>
      <c r="ET39" s="74">
        <v>0</v>
      </c>
      <c r="EU39" s="74">
        <v>34</v>
      </c>
      <c r="EV39" s="74">
        <v>0</v>
      </c>
      <c r="EW39" s="74">
        <v>0</v>
      </c>
      <c r="EX39" s="74">
        <v>0</v>
      </c>
      <c r="EY39" s="74">
        <v>0</v>
      </c>
      <c r="EZ39" s="74">
        <v>0</v>
      </c>
      <c r="FA39" s="74">
        <v>1130</v>
      </c>
      <c r="FB39" s="74">
        <v>0</v>
      </c>
      <c r="FC39" s="74">
        <v>0</v>
      </c>
      <c r="FD39" s="74">
        <v>36555</v>
      </c>
      <c r="FE39" s="74">
        <v>0</v>
      </c>
      <c r="FF39" s="74">
        <v>0</v>
      </c>
      <c r="FG39" s="74">
        <v>3960</v>
      </c>
      <c r="FH39" s="74">
        <v>0</v>
      </c>
      <c r="FI39" s="74">
        <v>0</v>
      </c>
      <c r="FJ39" s="74">
        <v>0</v>
      </c>
      <c r="FK39" s="74">
        <v>0</v>
      </c>
      <c r="FL39" s="74">
        <v>0</v>
      </c>
      <c r="FM39" s="74">
        <v>22533</v>
      </c>
      <c r="FN39" s="74">
        <v>0</v>
      </c>
      <c r="FO39" s="74">
        <v>0</v>
      </c>
      <c r="FP39" s="74">
        <v>21123</v>
      </c>
    </row>
    <row r="40" spans="1:173">
      <c r="A40" s="59">
        <v>2020</v>
      </c>
      <c r="B40" s="65">
        <v>609180.26</v>
      </c>
      <c r="C40" s="65">
        <v>4109747.26</v>
      </c>
      <c r="D40" s="65">
        <v>4718927.5200000005</v>
      </c>
      <c r="E40" s="65">
        <v>63031917.18999999</v>
      </c>
      <c r="F40" s="65">
        <v>32303929.68</v>
      </c>
      <c r="G40" s="65">
        <v>95335846.870000005</v>
      </c>
      <c r="H40" s="65">
        <v>0</v>
      </c>
      <c r="I40" s="65">
        <v>0</v>
      </c>
      <c r="J40" s="65">
        <v>217340285.71000001</v>
      </c>
      <c r="K40" s="65">
        <v>0</v>
      </c>
      <c r="L40" s="65">
        <v>0</v>
      </c>
      <c r="M40" s="65">
        <v>282030815.54999995</v>
      </c>
      <c r="N40" s="65">
        <v>0</v>
      </c>
      <c r="O40" s="65">
        <v>0</v>
      </c>
      <c r="P40" s="65">
        <v>339104689.65999997</v>
      </c>
      <c r="Q40" s="65">
        <v>0</v>
      </c>
      <c r="R40" s="65">
        <v>0</v>
      </c>
      <c r="S40" s="66">
        <v>1886585.5000000005</v>
      </c>
      <c r="T40" s="65">
        <v>42351.590000000004</v>
      </c>
      <c r="U40" s="65">
        <v>61199.090000000004</v>
      </c>
      <c r="V40" s="65">
        <v>103550.68</v>
      </c>
      <c r="W40" s="65">
        <v>619186.74</v>
      </c>
      <c r="X40" s="65">
        <v>39640.26</v>
      </c>
      <c r="Y40" s="65">
        <v>658827</v>
      </c>
      <c r="Z40" s="65">
        <v>1066580.5699999998</v>
      </c>
      <c r="AA40" s="65">
        <v>517806.96</v>
      </c>
      <c r="AB40" s="65">
        <v>1584387.53</v>
      </c>
      <c r="AC40" s="65">
        <v>35219.240000000005</v>
      </c>
      <c r="AD40" s="65">
        <v>209597.72</v>
      </c>
      <c r="AE40" s="65">
        <v>244816.96000000002</v>
      </c>
      <c r="AF40" s="65">
        <v>140398.57999999999</v>
      </c>
      <c r="AG40" s="65">
        <v>715415.43</v>
      </c>
      <c r="AH40" s="65">
        <v>855814.01000000013</v>
      </c>
      <c r="AI40" s="65">
        <v>0</v>
      </c>
      <c r="AJ40" s="65">
        <v>0</v>
      </c>
      <c r="AK40" s="65">
        <v>933438.3</v>
      </c>
      <c r="AL40" s="65"/>
      <c r="AM40" s="65"/>
      <c r="AN40" s="65"/>
      <c r="AO40" s="65"/>
      <c r="AP40" s="65"/>
      <c r="AQ40" s="65"/>
      <c r="AR40" s="65">
        <v>0</v>
      </c>
      <c r="AS40" s="65">
        <v>0</v>
      </c>
      <c r="AT40" s="65">
        <v>15823870.239999998</v>
      </c>
      <c r="AU40" s="65">
        <v>0</v>
      </c>
      <c r="AV40" s="65">
        <v>0</v>
      </c>
      <c r="AW40" s="65">
        <v>516924.24</v>
      </c>
      <c r="AX40" s="65">
        <v>78825584.199999988</v>
      </c>
      <c r="AY40" s="65">
        <v>13889753.1</v>
      </c>
      <c r="AZ40" s="65">
        <v>92715337.299999997</v>
      </c>
      <c r="BA40" s="65">
        <v>0</v>
      </c>
      <c r="BB40" s="65">
        <v>0</v>
      </c>
      <c r="BC40" s="65">
        <v>19252733.244444445</v>
      </c>
      <c r="BD40" s="71">
        <v>0</v>
      </c>
      <c r="BE40" s="71">
        <v>0</v>
      </c>
      <c r="BF40" s="71">
        <v>553</v>
      </c>
      <c r="BG40" s="71">
        <v>0</v>
      </c>
      <c r="BH40" s="71">
        <v>0</v>
      </c>
      <c r="BI40" s="71">
        <v>0</v>
      </c>
      <c r="BJ40" s="71">
        <v>0</v>
      </c>
      <c r="BK40" s="71">
        <v>0</v>
      </c>
      <c r="BL40" s="71">
        <v>1649.01</v>
      </c>
      <c r="BM40" s="71">
        <v>0</v>
      </c>
      <c r="BN40" s="71">
        <v>0</v>
      </c>
      <c r="BO40" s="71">
        <v>10</v>
      </c>
      <c r="BP40" s="71">
        <v>0</v>
      </c>
      <c r="BQ40" s="71">
        <v>0</v>
      </c>
      <c r="BR40" s="71">
        <v>1608</v>
      </c>
      <c r="BS40" s="71">
        <v>0</v>
      </c>
      <c r="BT40" s="71">
        <v>0</v>
      </c>
      <c r="BU40" s="71">
        <v>2</v>
      </c>
      <c r="BV40" s="71">
        <v>0</v>
      </c>
      <c r="BW40" s="71">
        <v>0</v>
      </c>
      <c r="BX40" s="71">
        <v>2357</v>
      </c>
      <c r="BY40" s="71">
        <v>0</v>
      </c>
      <c r="BZ40" s="71">
        <v>0</v>
      </c>
      <c r="CA40" s="71">
        <v>32</v>
      </c>
      <c r="CB40" s="71">
        <v>0</v>
      </c>
      <c r="CC40" s="71">
        <v>0</v>
      </c>
      <c r="CD40" s="71">
        <v>197</v>
      </c>
      <c r="CE40" s="71">
        <v>0</v>
      </c>
      <c r="CF40" s="71">
        <v>0</v>
      </c>
      <c r="CG40" s="71">
        <v>4</v>
      </c>
      <c r="CH40" s="71">
        <v>0</v>
      </c>
      <c r="CI40" s="71">
        <v>0</v>
      </c>
      <c r="CJ40" s="71">
        <v>99</v>
      </c>
      <c r="CK40" s="71">
        <v>0</v>
      </c>
      <c r="CL40" s="71">
        <v>0</v>
      </c>
      <c r="CM40" s="71">
        <v>0</v>
      </c>
      <c r="CN40" s="71">
        <v>0</v>
      </c>
      <c r="CO40" s="71">
        <v>0</v>
      </c>
      <c r="CP40" s="71">
        <v>2723.99</v>
      </c>
      <c r="CQ40" s="71">
        <v>0</v>
      </c>
      <c r="CR40" s="71">
        <v>0</v>
      </c>
      <c r="CS40" s="71">
        <v>7</v>
      </c>
      <c r="CT40" s="71">
        <v>0</v>
      </c>
      <c r="CU40" s="71">
        <v>0</v>
      </c>
      <c r="CV40" s="71">
        <v>0</v>
      </c>
      <c r="CW40" s="71">
        <v>0</v>
      </c>
      <c r="CX40" s="71">
        <v>0</v>
      </c>
      <c r="CY40" s="71">
        <v>2</v>
      </c>
      <c r="CZ40" s="71">
        <v>0</v>
      </c>
      <c r="DA40" s="71">
        <v>0</v>
      </c>
      <c r="DB40" s="71">
        <v>45</v>
      </c>
      <c r="DC40" s="71">
        <v>0</v>
      </c>
      <c r="DD40" s="71">
        <v>0</v>
      </c>
      <c r="DE40" s="71">
        <v>0</v>
      </c>
      <c r="DF40" s="71">
        <v>0</v>
      </c>
      <c r="DG40" s="71">
        <v>0</v>
      </c>
      <c r="DH40" s="71">
        <v>0</v>
      </c>
      <c r="DI40" s="71">
        <v>0</v>
      </c>
      <c r="DJ40" s="71">
        <v>0</v>
      </c>
      <c r="DK40" s="71">
        <v>3910</v>
      </c>
      <c r="DL40" s="71">
        <v>0</v>
      </c>
      <c r="DM40" s="71">
        <v>0</v>
      </c>
      <c r="DN40" s="71">
        <v>0</v>
      </c>
      <c r="DO40" s="71">
        <v>0</v>
      </c>
      <c r="DP40" s="71">
        <v>0</v>
      </c>
      <c r="DQ40" s="71">
        <v>9993</v>
      </c>
      <c r="DR40" s="71">
        <v>0</v>
      </c>
      <c r="DS40" s="71">
        <v>0</v>
      </c>
      <c r="DT40" s="71">
        <v>0</v>
      </c>
      <c r="DU40" s="71">
        <v>0</v>
      </c>
      <c r="DV40" s="71">
        <v>0</v>
      </c>
      <c r="DW40" s="71">
        <v>6450.91</v>
      </c>
      <c r="DX40" s="71">
        <v>0</v>
      </c>
      <c r="DY40" s="71">
        <v>0</v>
      </c>
      <c r="DZ40" s="71">
        <v>210</v>
      </c>
      <c r="EA40" s="71">
        <v>0</v>
      </c>
      <c r="EB40" s="71">
        <v>0</v>
      </c>
      <c r="EC40" s="71">
        <v>6815</v>
      </c>
      <c r="ED40" s="71">
        <v>0</v>
      </c>
      <c r="EE40" s="71">
        <v>0</v>
      </c>
      <c r="EF40" s="71">
        <v>611</v>
      </c>
      <c r="EG40" s="71">
        <v>0</v>
      </c>
      <c r="EH40" s="71">
        <v>0</v>
      </c>
      <c r="EI40" s="71">
        <v>221</v>
      </c>
      <c r="EJ40" s="71">
        <v>0</v>
      </c>
      <c r="EK40" s="71">
        <v>0</v>
      </c>
      <c r="EL40" s="71">
        <v>181</v>
      </c>
      <c r="EM40" s="71">
        <v>0</v>
      </c>
      <c r="EN40" s="71">
        <v>0</v>
      </c>
      <c r="EO40" s="71">
        <v>72</v>
      </c>
      <c r="EP40" s="71">
        <v>0</v>
      </c>
      <c r="EQ40" s="71">
        <v>0</v>
      </c>
      <c r="ER40" s="71">
        <v>3</v>
      </c>
      <c r="ES40" s="71">
        <v>0</v>
      </c>
      <c r="ET40" s="71">
        <v>0</v>
      </c>
      <c r="EU40" s="71">
        <v>42</v>
      </c>
      <c r="EV40" s="71">
        <v>0</v>
      </c>
      <c r="EW40" s="71">
        <v>0</v>
      </c>
      <c r="EX40" s="71">
        <v>0</v>
      </c>
      <c r="EY40" s="71">
        <v>0</v>
      </c>
      <c r="EZ40" s="71">
        <v>0</v>
      </c>
      <c r="FA40" s="71">
        <v>1841</v>
      </c>
      <c r="FB40" s="71">
        <v>0</v>
      </c>
      <c r="FC40" s="71">
        <v>0</v>
      </c>
      <c r="FD40" s="71">
        <v>30303</v>
      </c>
      <c r="FE40" s="71">
        <v>0</v>
      </c>
      <c r="FF40" s="71">
        <v>0</v>
      </c>
      <c r="FG40" s="71">
        <v>3197</v>
      </c>
      <c r="FH40" s="71">
        <v>0</v>
      </c>
      <c r="FI40" s="71">
        <v>0</v>
      </c>
      <c r="FJ40" s="71">
        <v>0</v>
      </c>
      <c r="FK40" s="71">
        <v>0</v>
      </c>
      <c r="FL40" s="71">
        <v>0</v>
      </c>
      <c r="FM40" s="71">
        <v>21495</v>
      </c>
      <c r="FN40" s="71">
        <v>0</v>
      </c>
      <c r="FO40" s="71">
        <v>0</v>
      </c>
      <c r="FP40" s="71">
        <v>20053</v>
      </c>
    </row>
    <row r="41" spans="1:173">
      <c r="A41" s="59">
        <v>2021</v>
      </c>
      <c r="B41" s="65">
        <v>456320.50000000006</v>
      </c>
      <c r="C41" s="65">
        <v>4266547.7200000007</v>
      </c>
      <c r="D41" s="65">
        <v>4722868.2200000007</v>
      </c>
      <c r="E41" s="65">
        <v>66958248.63000001</v>
      </c>
      <c r="F41" s="65">
        <v>35530175.669999994</v>
      </c>
      <c r="G41" s="65">
        <v>102488424.29999998</v>
      </c>
      <c r="H41" s="65">
        <v>0</v>
      </c>
      <c r="I41" s="65">
        <v>0</v>
      </c>
      <c r="J41" s="65">
        <v>210552795.49000001</v>
      </c>
      <c r="K41" s="65">
        <v>0</v>
      </c>
      <c r="L41" s="65">
        <v>0</v>
      </c>
      <c r="M41" s="65">
        <v>291307021.83999997</v>
      </c>
      <c r="N41" s="65">
        <v>0</v>
      </c>
      <c r="O41" s="65">
        <v>0</v>
      </c>
      <c r="P41" s="65">
        <v>328748099.74000001</v>
      </c>
      <c r="Q41" s="65">
        <v>0</v>
      </c>
      <c r="R41" s="65">
        <v>0</v>
      </c>
      <c r="S41" s="66">
        <v>2035337.98</v>
      </c>
      <c r="T41" s="65">
        <v>50505.729999999996</v>
      </c>
      <c r="U41" s="65">
        <v>78576.27</v>
      </c>
      <c r="V41" s="65">
        <v>129082</v>
      </c>
      <c r="W41" s="65">
        <v>519275.66000000003</v>
      </c>
      <c r="X41" s="65">
        <v>54933.960000000006</v>
      </c>
      <c r="Y41" s="65">
        <v>574209.62</v>
      </c>
      <c r="Z41" s="65">
        <v>1014919.62</v>
      </c>
      <c r="AA41" s="65">
        <v>842969.27000000014</v>
      </c>
      <c r="AB41" s="65">
        <v>1857888.8900000004</v>
      </c>
      <c r="AC41" s="65">
        <v>46363.110000000008</v>
      </c>
      <c r="AD41" s="65">
        <v>239602.55</v>
      </c>
      <c r="AE41" s="65">
        <v>285965.65999999997</v>
      </c>
      <c r="AF41" s="65">
        <v>114339.72</v>
      </c>
      <c r="AG41" s="65">
        <v>952453.30999999994</v>
      </c>
      <c r="AH41" s="65">
        <v>1066793.03</v>
      </c>
      <c r="AI41" s="65">
        <v>0</v>
      </c>
      <c r="AJ41" s="65">
        <v>0</v>
      </c>
      <c r="AK41" s="65">
        <v>976280.86999999988</v>
      </c>
      <c r="AL41" s="65"/>
      <c r="AM41" s="65"/>
      <c r="AN41" s="65"/>
      <c r="AO41" s="65"/>
      <c r="AP41" s="65"/>
      <c r="AQ41" s="65"/>
      <c r="AR41" s="65">
        <v>0</v>
      </c>
      <c r="AS41" s="65">
        <v>0</v>
      </c>
      <c r="AT41" s="65">
        <v>18167521.629999999</v>
      </c>
      <c r="AU41" s="65">
        <v>0</v>
      </c>
      <c r="AV41" s="65">
        <v>0</v>
      </c>
      <c r="AW41" s="65">
        <v>506882.4</v>
      </c>
      <c r="AX41" s="65">
        <v>77212047.400000006</v>
      </c>
      <c r="AY41" s="65">
        <v>14041950</v>
      </c>
      <c r="AZ41" s="65">
        <v>91253997.399999991</v>
      </c>
      <c r="BA41" s="65">
        <v>0</v>
      </c>
      <c r="BB41" s="65">
        <v>0</v>
      </c>
      <c r="BC41" s="65">
        <v>19004671.733333334</v>
      </c>
      <c r="BD41" s="71">
        <v>0</v>
      </c>
      <c r="BE41" s="71">
        <v>0</v>
      </c>
      <c r="BF41" s="71">
        <v>1038</v>
      </c>
      <c r="BG41" s="71">
        <v>0</v>
      </c>
      <c r="BH41" s="71">
        <v>0</v>
      </c>
      <c r="BI41" s="71">
        <v>5</v>
      </c>
      <c r="BJ41" s="71">
        <v>0</v>
      </c>
      <c r="BK41" s="71">
        <v>0</v>
      </c>
      <c r="BL41" s="71">
        <v>2845</v>
      </c>
      <c r="BM41" s="71">
        <v>0</v>
      </c>
      <c r="BN41" s="71">
        <v>0</v>
      </c>
      <c r="BO41" s="71">
        <v>20</v>
      </c>
      <c r="BP41" s="71">
        <v>0</v>
      </c>
      <c r="BQ41" s="71">
        <v>0</v>
      </c>
      <c r="BR41" s="71">
        <v>4277</v>
      </c>
      <c r="BS41" s="71">
        <v>0</v>
      </c>
      <c r="BT41" s="71">
        <v>0</v>
      </c>
      <c r="BU41" s="71">
        <v>0</v>
      </c>
      <c r="BV41" s="71">
        <v>0</v>
      </c>
      <c r="BW41" s="71">
        <v>0</v>
      </c>
      <c r="BX41" s="71">
        <v>3357</v>
      </c>
      <c r="BY41" s="71">
        <v>0</v>
      </c>
      <c r="BZ41" s="71">
        <v>0</v>
      </c>
      <c r="CA41" s="71">
        <v>30</v>
      </c>
      <c r="CB41" s="71">
        <v>0</v>
      </c>
      <c r="CC41" s="71">
        <v>0</v>
      </c>
      <c r="CD41" s="71">
        <v>331</v>
      </c>
      <c r="CE41" s="71">
        <v>0</v>
      </c>
      <c r="CF41" s="71">
        <v>0</v>
      </c>
      <c r="CG41" s="71">
        <v>11</v>
      </c>
      <c r="CH41" s="71">
        <v>0</v>
      </c>
      <c r="CI41" s="71">
        <v>0</v>
      </c>
      <c r="CJ41" s="71">
        <v>146</v>
      </c>
      <c r="CK41" s="71">
        <v>0</v>
      </c>
      <c r="CL41" s="71">
        <v>0</v>
      </c>
      <c r="CM41" s="71">
        <v>0</v>
      </c>
      <c r="CN41" s="71">
        <v>0</v>
      </c>
      <c r="CO41" s="71">
        <v>0</v>
      </c>
      <c r="CP41" s="71">
        <v>3253</v>
      </c>
      <c r="CQ41" s="71">
        <v>0</v>
      </c>
      <c r="CR41" s="71">
        <v>0</v>
      </c>
      <c r="CS41" s="71">
        <v>7</v>
      </c>
      <c r="CT41" s="71">
        <v>0</v>
      </c>
      <c r="CU41" s="71">
        <v>0</v>
      </c>
      <c r="CV41" s="71">
        <v>2</v>
      </c>
      <c r="CW41" s="71">
        <v>0</v>
      </c>
      <c r="CX41" s="71">
        <v>0</v>
      </c>
      <c r="CY41" s="71">
        <v>0</v>
      </c>
      <c r="CZ41" s="71">
        <v>0</v>
      </c>
      <c r="DA41" s="71">
        <v>0</v>
      </c>
      <c r="DB41" s="71">
        <v>67</v>
      </c>
      <c r="DC41" s="71">
        <v>0</v>
      </c>
      <c r="DD41" s="71">
        <v>0</v>
      </c>
      <c r="DE41" s="71">
        <v>0</v>
      </c>
      <c r="DF41" s="71">
        <v>0</v>
      </c>
      <c r="DG41" s="71">
        <v>0</v>
      </c>
      <c r="DH41" s="71">
        <v>211</v>
      </c>
      <c r="DI41" s="71">
        <v>0</v>
      </c>
      <c r="DJ41" s="71">
        <v>0</v>
      </c>
      <c r="DK41" s="71">
        <v>1759</v>
      </c>
      <c r="DL41" s="71">
        <v>0</v>
      </c>
      <c r="DM41" s="71">
        <v>0</v>
      </c>
      <c r="DN41" s="71">
        <v>0</v>
      </c>
      <c r="DO41" s="71">
        <v>0</v>
      </c>
      <c r="DP41" s="71">
        <v>0</v>
      </c>
      <c r="DQ41" s="71">
        <v>13563</v>
      </c>
      <c r="DR41" s="71">
        <v>0</v>
      </c>
      <c r="DS41" s="71">
        <v>0</v>
      </c>
      <c r="DT41" s="71">
        <v>0</v>
      </c>
      <c r="DU41" s="71">
        <v>0</v>
      </c>
      <c r="DV41" s="71">
        <v>0</v>
      </c>
      <c r="DW41" s="71">
        <v>8415</v>
      </c>
      <c r="DX41" s="71">
        <v>0</v>
      </c>
      <c r="DY41" s="71">
        <v>0</v>
      </c>
      <c r="DZ41" s="71">
        <v>1039</v>
      </c>
      <c r="EA41" s="71">
        <v>0</v>
      </c>
      <c r="EB41" s="71">
        <v>0</v>
      </c>
      <c r="EC41" s="71">
        <v>8912</v>
      </c>
      <c r="ED41" s="71">
        <v>0</v>
      </c>
      <c r="EE41" s="71">
        <v>0</v>
      </c>
      <c r="EF41" s="71">
        <v>702</v>
      </c>
      <c r="EG41" s="71">
        <v>0</v>
      </c>
      <c r="EH41" s="71">
        <v>0</v>
      </c>
      <c r="EI41" s="71">
        <v>154</v>
      </c>
      <c r="EJ41" s="71">
        <v>0</v>
      </c>
      <c r="EK41" s="71">
        <v>0</v>
      </c>
      <c r="EL41" s="71">
        <v>210</v>
      </c>
      <c r="EM41" s="71">
        <v>0</v>
      </c>
      <c r="EN41" s="71">
        <v>0</v>
      </c>
      <c r="EO41" s="71">
        <v>108</v>
      </c>
      <c r="EP41" s="71">
        <v>0</v>
      </c>
      <c r="EQ41" s="71">
        <v>0</v>
      </c>
      <c r="ER41" s="71">
        <v>1</v>
      </c>
      <c r="ES41" s="71">
        <v>0</v>
      </c>
      <c r="ET41" s="71">
        <v>0</v>
      </c>
      <c r="EU41" s="71">
        <v>45</v>
      </c>
      <c r="EV41" s="71">
        <v>0</v>
      </c>
      <c r="EW41" s="71">
        <v>0</v>
      </c>
      <c r="EX41" s="71">
        <v>0</v>
      </c>
      <c r="EY41" s="71">
        <v>0</v>
      </c>
      <c r="EZ41" s="71">
        <v>0</v>
      </c>
      <c r="FA41" s="71">
        <v>2521</v>
      </c>
      <c r="FB41" s="71">
        <v>0</v>
      </c>
      <c r="FC41" s="71">
        <v>0</v>
      </c>
      <c r="FD41" s="71">
        <v>36228</v>
      </c>
      <c r="FE41" s="71">
        <v>0</v>
      </c>
      <c r="FF41" s="71">
        <v>0</v>
      </c>
      <c r="FG41" s="71">
        <v>3992</v>
      </c>
      <c r="FH41" s="71">
        <v>0</v>
      </c>
      <c r="FI41" s="71">
        <v>0</v>
      </c>
      <c r="FJ41" s="71">
        <v>0</v>
      </c>
      <c r="FK41" s="71">
        <v>0</v>
      </c>
      <c r="FL41" s="71">
        <v>0</v>
      </c>
      <c r="FM41" s="71">
        <v>24513</v>
      </c>
      <c r="FN41" s="71">
        <v>0</v>
      </c>
      <c r="FO41" s="71">
        <v>0</v>
      </c>
      <c r="FP41" s="71">
        <v>22593</v>
      </c>
    </row>
    <row r="42" spans="1:173">
      <c r="A42" s="59">
        <v>2022</v>
      </c>
      <c r="B42" s="65">
        <v>306383.45999999996</v>
      </c>
      <c r="C42" s="65">
        <v>3888245.35</v>
      </c>
      <c r="D42" s="65">
        <v>4194628.8100000005</v>
      </c>
      <c r="E42" s="65">
        <v>64020988.219999999</v>
      </c>
      <c r="F42" s="65">
        <v>37160516.420000002</v>
      </c>
      <c r="G42" s="65">
        <v>101181504.63999999</v>
      </c>
      <c r="H42" s="65">
        <v>0</v>
      </c>
      <c r="I42" s="65">
        <v>0</v>
      </c>
      <c r="J42" s="65">
        <v>207628323.02000004</v>
      </c>
      <c r="K42" s="65">
        <v>0</v>
      </c>
      <c r="L42" s="65">
        <v>0</v>
      </c>
      <c r="M42" s="65">
        <v>298825244.85000008</v>
      </c>
      <c r="N42" s="65">
        <v>0</v>
      </c>
      <c r="O42" s="65">
        <v>0</v>
      </c>
      <c r="P42" s="65">
        <v>332716083.65000004</v>
      </c>
      <c r="Q42" s="65">
        <v>0</v>
      </c>
      <c r="R42" s="65">
        <v>0</v>
      </c>
      <c r="S42" s="66">
        <v>2111355.4700000002</v>
      </c>
      <c r="T42" s="65">
        <v>61097.57</v>
      </c>
      <c r="U42" s="65">
        <v>82649.33</v>
      </c>
      <c r="V42" s="65">
        <v>143746.9</v>
      </c>
      <c r="W42" s="65">
        <v>475608.64</v>
      </c>
      <c r="X42" s="65">
        <v>95897.36</v>
      </c>
      <c r="Y42" s="65">
        <v>571506</v>
      </c>
      <c r="Z42" s="65">
        <v>1049046.42</v>
      </c>
      <c r="AA42" s="65">
        <v>1408065.2699999998</v>
      </c>
      <c r="AB42" s="65">
        <v>2457111.69</v>
      </c>
      <c r="AC42" s="65">
        <v>29357.39</v>
      </c>
      <c r="AD42" s="65">
        <v>219718.06999999998</v>
      </c>
      <c r="AE42" s="65">
        <v>249075.46000000002</v>
      </c>
      <c r="AF42" s="65">
        <v>127603.87</v>
      </c>
      <c r="AG42" s="65">
        <v>1186850.8600000001</v>
      </c>
      <c r="AH42" s="65">
        <v>1314454.73</v>
      </c>
      <c r="AI42" s="65">
        <v>0</v>
      </c>
      <c r="AJ42" s="65">
        <v>0</v>
      </c>
      <c r="AK42" s="65">
        <v>419164.58</v>
      </c>
      <c r="AL42" s="65">
        <v>12822.72</v>
      </c>
      <c r="AM42" s="65">
        <v>110555.69999999998</v>
      </c>
      <c r="AN42" s="65">
        <v>123378.41999999998</v>
      </c>
      <c r="AO42" s="65">
        <v>0</v>
      </c>
      <c r="AP42" s="65">
        <v>0</v>
      </c>
      <c r="AQ42" s="65">
        <v>3699818.1599999992</v>
      </c>
      <c r="AR42" s="65">
        <v>0</v>
      </c>
      <c r="AS42" s="65">
        <v>0</v>
      </c>
      <c r="AT42" s="65">
        <v>18137292.370000001</v>
      </c>
      <c r="AU42" s="65">
        <v>0</v>
      </c>
      <c r="AV42" s="65">
        <v>0</v>
      </c>
      <c r="AW42" s="65">
        <v>545820.71000000008</v>
      </c>
      <c r="AX42" s="65">
        <v>73573734.299999997</v>
      </c>
      <c r="AY42" s="65">
        <v>13879037</v>
      </c>
      <c r="AZ42" s="65">
        <v>87452771.299999997</v>
      </c>
      <c r="BA42" s="65">
        <v>0</v>
      </c>
      <c r="BB42" s="65">
        <v>0</v>
      </c>
      <c r="BC42" s="65">
        <v>18625104.422222223</v>
      </c>
      <c r="BD42" s="71">
        <v>0</v>
      </c>
      <c r="BE42" s="71">
        <v>0</v>
      </c>
      <c r="BF42" s="71">
        <v>1136</v>
      </c>
      <c r="BG42" s="71">
        <v>0</v>
      </c>
      <c r="BH42" s="71">
        <v>0</v>
      </c>
      <c r="BI42" s="71">
        <v>41</v>
      </c>
      <c r="BJ42" s="71">
        <v>0</v>
      </c>
      <c r="BK42" s="71">
        <v>0</v>
      </c>
      <c r="BL42" s="71">
        <v>2655</v>
      </c>
      <c r="BM42" s="71">
        <v>0</v>
      </c>
      <c r="BN42" s="71">
        <v>0</v>
      </c>
      <c r="BO42" s="71">
        <v>2</v>
      </c>
      <c r="BP42" s="71">
        <v>0</v>
      </c>
      <c r="BQ42" s="71">
        <v>0</v>
      </c>
      <c r="BR42" s="71">
        <v>4252</v>
      </c>
      <c r="BS42" s="71">
        <v>0</v>
      </c>
      <c r="BT42" s="71">
        <v>0</v>
      </c>
      <c r="BU42" s="71">
        <v>1</v>
      </c>
      <c r="BV42" s="71">
        <v>0</v>
      </c>
      <c r="BW42" s="71">
        <v>0</v>
      </c>
      <c r="BX42" s="71">
        <v>3860</v>
      </c>
      <c r="BY42" s="71">
        <v>0</v>
      </c>
      <c r="BZ42" s="71">
        <v>0</v>
      </c>
      <c r="CA42" s="71">
        <v>30</v>
      </c>
      <c r="CB42" s="71">
        <v>0</v>
      </c>
      <c r="CC42" s="71">
        <v>0</v>
      </c>
      <c r="CD42" s="71">
        <v>259</v>
      </c>
      <c r="CE42" s="71">
        <v>0</v>
      </c>
      <c r="CF42" s="71">
        <v>0</v>
      </c>
      <c r="CG42" s="71">
        <v>11</v>
      </c>
      <c r="CH42" s="71">
        <v>0</v>
      </c>
      <c r="CI42" s="71">
        <v>0</v>
      </c>
      <c r="CJ42" s="71">
        <v>302</v>
      </c>
      <c r="CK42" s="71">
        <v>0</v>
      </c>
      <c r="CL42" s="71">
        <v>0</v>
      </c>
      <c r="CM42" s="71">
        <v>2</v>
      </c>
      <c r="CN42" s="71">
        <v>0</v>
      </c>
      <c r="CO42" s="71">
        <v>0</v>
      </c>
      <c r="CP42" s="71">
        <v>2731</v>
      </c>
      <c r="CQ42" s="71">
        <v>0</v>
      </c>
      <c r="CR42" s="71">
        <v>0</v>
      </c>
      <c r="CS42" s="71">
        <v>12</v>
      </c>
      <c r="CT42" s="71">
        <v>0</v>
      </c>
      <c r="CU42" s="71">
        <v>0</v>
      </c>
      <c r="CV42" s="71">
        <v>0</v>
      </c>
      <c r="CW42" s="71">
        <v>0</v>
      </c>
      <c r="CX42" s="71">
        <v>0</v>
      </c>
      <c r="CY42" s="71">
        <v>0</v>
      </c>
      <c r="CZ42" s="71">
        <v>0</v>
      </c>
      <c r="DA42" s="71">
        <v>0</v>
      </c>
      <c r="DB42" s="71">
        <v>53</v>
      </c>
      <c r="DC42" s="71">
        <v>0</v>
      </c>
      <c r="DD42" s="71">
        <v>0</v>
      </c>
      <c r="DE42" s="71">
        <v>0</v>
      </c>
      <c r="DF42" s="71">
        <v>0</v>
      </c>
      <c r="DG42" s="71">
        <v>0</v>
      </c>
      <c r="DH42" s="71">
        <v>182</v>
      </c>
      <c r="DI42" s="71">
        <v>0</v>
      </c>
      <c r="DJ42" s="71">
        <v>0</v>
      </c>
      <c r="DK42" s="71">
        <v>1548</v>
      </c>
      <c r="DL42" s="71">
        <v>0</v>
      </c>
      <c r="DM42" s="71">
        <v>0</v>
      </c>
      <c r="DN42" s="71">
        <v>0</v>
      </c>
      <c r="DO42" s="71">
        <v>0</v>
      </c>
      <c r="DP42" s="71">
        <v>0</v>
      </c>
      <c r="DQ42" s="71">
        <v>15105</v>
      </c>
      <c r="DR42" s="71">
        <v>0</v>
      </c>
      <c r="DS42" s="71">
        <v>0</v>
      </c>
      <c r="DT42" s="71">
        <v>0</v>
      </c>
      <c r="DU42" s="71">
        <v>0</v>
      </c>
      <c r="DV42" s="71">
        <v>0</v>
      </c>
      <c r="DW42" s="71">
        <v>9950</v>
      </c>
      <c r="DX42" s="71">
        <v>0</v>
      </c>
      <c r="DY42" s="71">
        <v>0</v>
      </c>
      <c r="DZ42" s="71">
        <v>830</v>
      </c>
      <c r="EA42" s="71">
        <v>0</v>
      </c>
      <c r="EB42" s="71">
        <v>0</v>
      </c>
      <c r="EC42" s="71">
        <v>6949</v>
      </c>
      <c r="ED42" s="71">
        <v>0</v>
      </c>
      <c r="EE42" s="71">
        <v>0</v>
      </c>
      <c r="EF42" s="71">
        <v>1449</v>
      </c>
      <c r="EG42" s="71">
        <v>0</v>
      </c>
      <c r="EH42" s="71">
        <v>0</v>
      </c>
      <c r="EI42" s="71">
        <v>107</v>
      </c>
      <c r="EJ42" s="71">
        <v>0</v>
      </c>
      <c r="EK42" s="71">
        <v>0</v>
      </c>
      <c r="EL42" s="71">
        <v>160</v>
      </c>
      <c r="EM42" s="71">
        <v>0</v>
      </c>
      <c r="EN42" s="71">
        <v>0</v>
      </c>
      <c r="EO42" s="71">
        <v>75</v>
      </c>
      <c r="EP42" s="71">
        <v>0</v>
      </c>
      <c r="EQ42" s="71">
        <v>0</v>
      </c>
      <c r="ER42" s="71">
        <v>10</v>
      </c>
      <c r="ES42" s="71">
        <v>0</v>
      </c>
      <c r="ET42" s="71">
        <v>0</v>
      </c>
      <c r="EU42" s="71">
        <v>52</v>
      </c>
      <c r="EV42" s="71">
        <v>0</v>
      </c>
      <c r="EW42" s="71">
        <v>0</v>
      </c>
      <c r="EX42" s="71">
        <v>0</v>
      </c>
      <c r="EY42" s="71">
        <v>0</v>
      </c>
      <c r="EZ42" s="71">
        <v>0</v>
      </c>
      <c r="FA42" s="71">
        <v>494</v>
      </c>
      <c r="FB42" s="71">
        <v>0</v>
      </c>
      <c r="FC42" s="71">
        <v>0</v>
      </c>
      <c r="FD42" s="71">
        <v>38425</v>
      </c>
      <c r="FE42" s="71">
        <v>0</v>
      </c>
      <c r="FF42" s="71">
        <v>0</v>
      </c>
      <c r="FG42" s="71">
        <v>6317</v>
      </c>
      <c r="FH42" s="71">
        <v>0</v>
      </c>
      <c r="FI42" s="71">
        <v>0</v>
      </c>
      <c r="FJ42" s="71">
        <v>2</v>
      </c>
      <c r="FK42" s="71">
        <v>0</v>
      </c>
      <c r="FL42" s="71">
        <v>0</v>
      </c>
      <c r="FM42" s="71">
        <v>7160</v>
      </c>
      <c r="FN42" s="71">
        <v>0</v>
      </c>
      <c r="FO42" s="71">
        <v>0</v>
      </c>
      <c r="FP42" s="71">
        <v>5492</v>
      </c>
    </row>
    <row r="43" spans="1:173">
      <c r="A43" s="59">
        <v>2023</v>
      </c>
      <c r="B43" s="65">
        <v>255073.6</v>
      </c>
      <c r="C43" s="65">
        <v>3383844.17</v>
      </c>
      <c r="D43" s="65">
        <v>3638917.7699999996</v>
      </c>
      <c r="E43" s="65">
        <v>57229307.679999992</v>
      </c>
      <c r="F43" s="65">
        <v>40774728.109999999</v>
      </c>
      <c r="G43" s="65">
        <v>98004035.789999992</v>
      </c>
      <c r="H43" s="65">
        <v>0</v>
      </c>
      <c r="I43" s="65">
        <v>0</v>
      </c>
      <c r="J43" s="65">
        <v>188992401.34</v>
      </c>
      <c r="K43" s="65">
        <v>0</v>
      </c>
      <c r="L43" s="65">
        <v>0</v>
      </c>
      <c r="M43" s="65">
        <v>301004115.46000004</v>
      </c>
      <c r="N43" s="65">
        <v>0</v>
      </c>
      <c r="O43" s="65">
        <v>0</v>
      </c>
      <c r="P43" s="65">
        <v>489922293.47000003</v>
      </c>
      <c r="Q43" s="65">
        <v>0</v>
      </c>
      <c r="R43" s="65">
        <v>0</v>
      </c>
      <c r="S43" s="66">
        <v>1928024.8599999999</v>
      </c>
      <c r="T43" s="65">
        <v>64511.160000000011</v>
      </c>
      <c r="U43" s="65">
        <v>68529.56</v>
      </c>
      <c r="V43" s="65">
        <v>133040.72</v>
      </c>
      <c r="W43" s="65">
        <v>385549.5</v>
      </c>
      <c r="X43" s="65">
        <v>117286.90999999999</v>
      </c>
      <c r="Y43" s="65">
        <v>502836.41000000003</v>
      </c>
      <c r="Z43" s="65">
        <v>563475.39999999991</v>
      </c>
      <c r="AA43" s="65">
        <v>1374996.4700000002</v>
      </c>
      <c r="AB43" s="65">
        <v>1938471.87</v>
      </c>
      <c r="AC43" s="65">
        <v>25920.610000000004</v>
      </c>
      <c r="AD43" s="65">
        <v>220086.15000000002</v>
      </c>
      <c r="AE43" s="65">
        <v>246006.76</v>
      </c>
      <c r="AF43" s="65">
        <v>96528.41</v>
      </c>
      <c r="AG43" s="65">
        <v>1155175.69</v>
      </c>
      <c r="AH43" s="65">
        <v>1251704.0999999999</v>
      </c>
      <c r="AI43" s="65">
        <v>0</v>
      </c>
      <c r="AJ43" s="65">
        <v>0</v>
      </c>
      <c r="AK43" s="65">
        <v>398612.38</v>
      </c>
      <c r="AL43" s="65">
        <v>861287.74</v>
      </c>
      <c r="AM43" s="65">
        <v>394966.08</v>
      </c>
      <c r="AN43" s="65">
        <v>1256253.8200000003</v>
      </c>
      <c r="AO43" s="65">
        <v>0</v>
      </c>
      <c r="AP43" s="65">
        <v>0</v>
      </c>
      <c r="AQ43" s="65">
        <v>5680600.6500000004</v>
      </c>
      <c r="AR43" s="65">
        <v>0</v>
      </c>
      <c r="AS43" s="65">
        <v>0</v>
      </c>
      <c r="AT43" s="65">
        <v>17440142.219999999</v>
      </c>
      <c r="AU43" s="65">
        <v>0</v>
      </c>
      <c r="AV43" s="65">
        <v>0</v>
      </c>
      <c r="AW43" s="65">
        <v>633404.10000000009</v>
      </c>
      <c r="AX43" s="65">
        <v>69300481.099999994</v>
      </c>
      <c r="AY43" s="65">
        <v>12024070</v>
      </c>
      <c r="AZ43" s="65">
        <v>81324551.099999994</v>
      </c>
      <c r="BA43" s="65">
        <v>0</v>
      </c>
      <c r="BB43" s="65">
        <v>0</v>
      </c>
      <c r="BC43" s="65">
        <v>18042210.688888889</v>
      </c>
      <c r="BD43" s="71">
        <v>0</v>
      </c>
      <c r="BE43" s="71">
        <v>0</v>
      </c>
      <c r="BF43" s="71">
        <v>904</v>
      </c>
      <c r="BG43" s="71">
        <v>0</v>
      </c>
      <c r="BH43" s="71">
        <v>0</v>
      </c>
      <c r="BI43" s="71">
        <v>18</v>
      </c>
      <c r="BJ43" s="71">
        <v>0</v>
      </c>
      <c r="BK43" s="71">
        <v>0</v>
      </c>
      <c r="BL43" s="71">
        <v>2797</v>
      </c>
      <c r="BM43" s="71">
        <v>0</v>
      </c>
      <c r="BN43" s="71">
        <v>0</v>
      </c>
      <c r="BO43" s="71">
        <v>3</v>
      </c>
      <c r="BP43" s="71">
        <v>0</v>
      </c>
      <c r="BQ43" s="71">
        <v>0</v>
      </c>
      <c r="BR43" s="71">
        <v>7971</v>
      </c>
      <c r="BS43" s="71">
        <v>0</v>
      </c>
      <c r="BT43" s="71">
        <v>0</v>
      </c>
      <c r="BU43" s="71">
        <v>0</v>
      </c>
      <c r="BV43" s="71">
        <v>0</v>
      </c>
      <c r="BW43" s="71">
        <v>0</v>
      </c>
      <c r="BX43" s="71">
        <v>3614</v>
      </c>
      <c r="BY43" s="71">
        <v>0</v>
      </c>
      <c r="BZ43" s="71">
        <v>0</v>
      </c>
      <c r="CA43" s="71">
        <v>24</v>
      </c>
      <c r="CB43" s="71">
        <v>0</v>
      </c>
      <c r="CC43" s="71">
        <v>0</v>
      </c>
      <c r="CD43" s="71">
        <v>375</v>
      </c>
      <c r="CE43" s="71">
        <v>0</v>
      </c>
      <c r="CF43" s="71">
        <v>0</v>
      </c>
      <c r="CG43" s="71">
        <v>4</v>
      </c>
      <c r="CH43" s="71">
        <v>0</v>
      </c>
      <c r="CI43" s="71">
        <v>0</v>
      </c>
      <c r="CJ43" s="71">
        <v>186</v>
      </c>
      <c r="CK43" s="71">
        <v>0</v>
      </c>
      <c r="CL43" s="71">
        <v>0</v>
      </c>
      <c r="CM43" s="71">
        <v>2</v>
      </c>
      <c r="CN43" s="71">
        <v>0</v>
      </c>
      <c r="CO43" s="71">
        <v>0</v>
      </c>
      <c r="CP43" s="71">
        <v>2811</v>
      </c>
      <c r="CQ43" s="71">
        <v>0</v>
      </c>
      <c r="CR43" s="71">
        <v>0</v>
      </c>
      <c r="CS43" s="71">
        <v>9</v>
      </c>
      <c r="CT43" s="71">
        <v>0</v>
      </c>
      <c r="CU43" s="71">
        <v>0</v>
      </c>
      <c r="CV43" s="71">
        <v>1</v>
      </c>
      <c r="CW43" s="71">
        <v>0</v>
      </c>
      <c r="CX43" s="71">
        <v>0</v>
      </c>
      <c r="CY43" s="71">
        <v>0</v>
      </c>
      <c r="CZ43" s="71">
        <v>0</v>
      </c>
      <c r="DA43" s="71">
        <v>0</v>
      </c>
      <c r="DB43" s="71">
        <v>75</v>
      </c>
      <c r="DC43" s="71">
        <v>0</v>
      </c>
      <c r="DD43" s="71">
        <v>0</v>
      </c>
      <c r="DE43" s="71">
        <v>0</v>
      </c>
      <c r="DF43" s="71">
        <v>0</v>
      </c>
      <c r="DG43" s="71">
        <v>0</v>
      </c>
      <c r="DH43" s="71">
        <v>350</v>
      </c>
      <c r="DI43" s="71">
        <v>0</v>
      </c>
      <c r="DJ43" s="71">
        <v>0</v>
      </c>
      <c r="DK43" s="71">
        <v>772</v>
      </c>
      <c r="DL43" s="71">
        <v>0</v>
      </c>
      <c r="DM43" s="71">
        <v>0</v>
      </c>
      <c r="DN43" s="71">
        <v>0</v>
      </c>
      <c r="DO43" s="71">
        <v>0</v>
      </c>
      <c r="DP43" s="71">
        <v>0</v>
      </c>
      <c r="DQ43" s="71">
        <v>16959</v>
      </c>
      <c r="DR43" s="71">
        <v>0</v>
      </c>
      <c r="DS43" s="71">
        <v>0</v>
      </c>
      <c r="DT43" s="71">
        <v>10</v>
      </c>
      <c r="DU43" s="71">
        <v>0</v>
      </c>
      <c r="DV43" s="71">
        <v>0</v>
      </c>
      <c r="DW43" s="71">
        <v>9666</v>
      </c>
      <c r="DX43" s="71">
        <v>0</v>
      </c>
      <c r="DY43" s="71">
        <v>0</v>
      </c>
      <c r="DZ43" s="71">
        <v>1116</v>
      </c>
      <c r="EA43" s="71">
        <v>0</v>
      </c>
      <c r="EB43" s="71">
        <v>0</v>
      </c>
      <c r="EC43" s="71">
        <v>5260</v>
      </c>
      <c r="ED43" s="71">
        <v>0</v>
      </c>
      <c r="EE43" s="71">
        <v>0</v>
      </c>
      <c r="EF43" s="71">
        <v>1833</v>
      </c>
      <c r="EG43" s="71">
        <v>0</v>
      </c>
      <c r="EH43" s="71">
        <v>0</v>
      </c>
      <c r="EI43" s="71">
        <v>174</v>
      </c>
      <c r="EJ43" s="71">
        <v>0</v>
      </c>
      <c r="EK43" s="71">
        <v>0</v>
      </c>
      <c r="EL43" s="71">
        <v>213</v>
      </c>
      <c r="EM43" s="71">
        <v>0</v>
      </c>
      <c r="EN43" s="71">
        <v>0</v>
      </c>
      <c r="EO43" s="71">
        <v>49</v>
      </c>
      <c r="EP43" s="71">
        <v>0</v>
      </c>
      <c r="EQ43" s="71">
        <v>0</v>
      </c>
      <c r="ER43" s="71">
        <v>20</v>
      </c>
      <c r="ES43" s="71">
        <v>0</v>
      </c>
      <c r="ET43" s="71">
        <v>0</v>
      </c>
      <c r="EU43" s="71">
        <v>38</v>
      </c>
      <c r="EV43" s="71">
        <v>0</v>
      </c>
      <c r="EW43" s="71">
        <v>0</v>
      </c>
      <c r="EX43" s="71">
        <v>0</v>
      </c>
      <c r="EY43" s="71">
        <v>0</v>
      </c>
      <c r="EZ43" s="71">
        <v>0</v>
      </c>
      <c r="FA43" s="71">
        <v>229</v>
      </c>
      <c r="FB43" s="71">
        <v>0</v>
      </c>
      <c r="FC43" s="71">
        <v>0</v>
      </c>
      <c r="FD43" s="71">
        <v>46295</v>
      </c>
      <c r="FE43" s="71">
        <v>0</v>
      </c>
      <c r="FF43" s="71">
        <v>0</v>
      </c>
      <c r="FG43" s="71">
        <v>8150</v>
      </c>
      <c r="FH43" s="71">
        <v>0</v>
      </c>
      <c r="FI43" s="71">
        <v>0</v>
      </c>
      <c r="FJ43" s="71">
        <v>0</v>
      </c>
      <c r="FK43" s="71">
        <v>0</v>
      </c>
      <c r="FL43" s="71">
        <v>0</v>
      </c>
      <c r="FM43" s="71">
        <v>1766</v>
      </c>
      <c r="FN43" s="72">
        <v>0</v>
      </c>
      <c r="FO43" s="72">
        <v>0</v>
      </c>
      <c r="FP43" s="74">
        <v>1148</v>
      </c>
    </row>
  </sheetData>
  <mergeCells count="114">
    <mergeCell ref="AL6:AN6"/>
    <mergeCell ref="AO2:AQ2"/>
    <mergeCell ref="AO6:AQ6"/>
    <mergeCell ref="EG2:EI2"/>
    <mergeCell ref="EM2:EO2"/>
    <mergeCell ref="FN2:FP2"/>
    <mergeCell ref="EY2:FA2"/>
    <mergeCell ref="FB2:FD2"/>
    <mergeCell ref="FE2:FG2"/>
    <mergeCell ref="FH2:FJ2"/>
    <mergeCell ref="DF2:DH2"/>
    <mergeCell ref="DO2:DQ2"/>
    <mergeCell ref="DU2:DW2"/>
    <mergeCell ref="EA2:EC2"/>
    <mergeCell ref="CN2:CP2"/>
    <mergeCell ref="CT2:CV2"/>
    <mergeCell ref="CZ2:DB2"/>
    <mergeCell ref="DC2:DE2"/>
    <mergeCell ref="CW2:CY2"/>
    <mergeCell ref="DI2:DK2"/>
    <mergeCell ref="CB2:CD2"/>
    <mergeCell ref="CE2:CG2"/>
    <mergeCell ref="CH2:CJ2"/>
    <mergeCell ref="CK2:CM2"/>
    <mergeCell ref="BD2:BF2"/>
    <mergeCell ref="BJ2:BL2"/>
    <mergeCell ref="BP2:BR2"/>
    <mergeCell ref="BV2:BX2"/>
    <mergeCell ref="BG2:BI2"/>
    <mergeCell ref="BM2:BO2"/>
    <mergeCell ref="AR2:AT2"/>
    <mergeCell ref="AX2:AZ2"/>
    <mergeCell ref="BA2:BC2"/>
    <mergeCell ref="AU2:AW2"/>
    <mergeCell ref="Z2:AB2"/>
    <mergeCell ref="AC2:AE2"/>
    <mergeCell ref="AF2:AH2"/>
    <mergeCell ref="AI2:AK2"/>
    <mergeCell ref="AL2:AN2"/>
    <mergeCell ref="N2:P2"/>
    <mergeCell ref="Q2:S2"/>
    <mergeCell ref="T2:V2"/>
    <mergeCell ref="W2:Y2"/>
    <mergeCell ref="B2:D2"/>
    <mergeCell ref="E2:G2"/>
    <mergeCell ref="H2:J2"/>
    <mergeCell ref="K2:M2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CK6:CM6"/>
    <mergeCell ref="CN6:CP6"/>
    <mergeCell ref="AX6:AZ6"/>
    <mergeCell ref="BA6:BC6"/>
    <mergeCell ref="BD6:BF6"/>
    <mergeCell ref="BJ6:BL6"/>
    <mergeCell ref="BP6:BR6"/>
    <mergeCell ref="BG6:BI6"/>
    <mergeCell ref="BM6:BO6"/>
    <mergeCell ref="FB6:FD6"/>
    <mergeCell ref="FE6:FG6"/>
    <mergeCell ref="CT6:CV6"/>
    <mergeCell ref="CZ6:DB6"/>
    <mergeCell ref="DC6:DE6"/>
    <mergeCell ref="DF6:DH6"/>
    <mergeCell ref="DO6:DQ6"/>
    <mergeCell ref="DU6:DW6"/>
    <mergeCell ref="CW6:CY6"/>
    <mergeCell ref="AR6:AT6"/>
    <mergeCell ref="AU6:AW6"/>
    <mergeCell ref="FH6:FJ6"/>
    <mergeCell ref="FN6:FP6"/>
    <mergeCell ref="FK2:FM2"/>
    <mergeCell ref="FK6:FM6"/>
    <mergeCell ref="EA6:EC6"/>
    <mergeCell ref="EG6:EI6"/>
    <mergeCell ref="EM6:EO6"/>
    <mergeCell ref="EY6:FA6"/>
    <mergeCell ref="BS2:BU2"/>
    <mergeCell ref="BS6:BU6"/>
    <mergeCell ref="BY2:CA2"/>
    <mergeCell ref="BY6:CA6"/>
    <mergeCell ref="CQ2:CS2"/>
    <mergeCell ref="CQ6:CS6"/>
    <mergeCell ref="BV6:BX6"/>
    <mergeCell ref="CB6:CD6"/>
    <mergeCell ref="CE6:CG6"/>
    <mergeCell ref="CH6:CJ6"/>
    <mergeCell ref="DL2:DN2"/>
    <mergeCell ref="DI6:DK6"/>
    <mergeCell ref="DL6:DN6"/>
    <mergeCell ref="DR2:DT2"/>
    <mergeCell ref="DR6:DT6"/>
    <mergeCell ref="DX2:DZ2"/>
    <mergeCell ref="DX6:DZ6"/>
    <mergeCell ref="EV2:EX2"/>
    <mergeCell ref="EV6:EX6"/>
    <mergeCell ref="ED2:EF2"/>
    <mergeCell ref="ED6:EF6"/>
    <mergeCell ref="EJ2:EL2"/>
    <mergeCell ref="EJ6:EL6"/>
    <mergeCell ref="EP2:ER2"/>
    <mergeCell ref="ES2:EU2"/>
    <mergeCell ref="EP6:ER6"/>
    <mergeCell ref="ES6:EU6"/>
  </mergeCells>
  <phoneticPr fontId="29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5:N536"/>
  <sheetViews>
    <sheetView showGridLines="0" showRowColHeaders="0" tabSelected="1" workbookViewId="0">
      <selection activeCell="E9" sqref="E9:L9"/>
    </sheetView>
  </sheetViews>
  <sheetFormatPr baseColWidth="10" defaultRowHeight="12.75"/>
  <cols>
    <col min="1" max="1" width="7.5703125" style="1" customWidth="1"/>
    <col min="2" max="2" width="7.140625" style="2" customWidth="1"/>
    <col min="3" max="3" width="12.42578125" style="2" customWidth="1"/>
    <col min="4" max="4" width="9.7109375" style="2" customWidth="1"/>
    <col min="5" max="5" width="9.42578125" style="2" customWidth="1"/>
    <col min="6" max="6" width="5.140625" style="2" customWidth="1"/>
    <col min="7" max="7" width="14.28515625" style="2" customWidth="1"/>
    <col min="8" max="8" width="5.140625" style="2" customWidth="1"/>
    <col min="9" max="9" width="14.28515625" style="2" customWidth="1"/>
    <col min="10" max="10" width="5.140625" style="2" customWidth="1"/>
    <col min="11" max="11" width="14.28515625" style="2" customWidth="1"/>
    <col min="12" max="12" width="5.140625" style="2" customWidth="1"/>
    <col min="13" max="13" width="7.140625" style="2" customWidth="1"/>
    <col min="14" max="14" width="7.42578125" style="8" customWidth="1"/>
    <col min="15" max="16384" width="11.42578125" style="1"/>
  </cols>
  <sheetData>
    <row r="5" spans="2:14" ht="18" customHeight="1">
      <c r="C5" s="82" t="s">
        <v>85</v>
      </c>
      <c r="D5" s="82"/>
      <c r="E5" s="82"/>
      <c r="F5" s="82"/>
      <c r="G5" s="82"/>
      <c r="H5" s="82"/>
      <c r="I5" s="82"/>
      <c r="J5" s="82"/>
      <c r="K5" s="82"/>
      <c r="L5" s="82"/>
      <c r="M5" s="67"/>
    </row>
    <row r="6" spans="2:14" ht="21.75" customHeight="1" thickBot="1"/>
    <row r="7" spans="2:14" ht="23.25" customHeight="1" thickTop="1" thickBot="1">
      <c r="C7" s="93" t="s">
        <v>82</v>
      </c>
      <c r="D7" s="94"/>
      <c r="E7" s="84" t="s">
        <v>78</v>
      </c>
      <c r="F7" s="85"/>
      <c r="G7" s="85"/>
      <c r="H7" s="85"/>
      <c r="I7" s="85"/>
      <c r="J7" s="85"/>
      <c r="K7" s="85"/>
      <c r="L7" s="86"/>
      <c r="M7" s="4"/>
      <c r="N7" s="37"/>
    </row>
    <row r="8" spans="2:14" ht="14.25" thickTop="1" thickBot="1">
      <c r="C8" s="36" t="str">
        <f>VLOOKUP(E7,'rubros imesi'!A19:B24,2,0)</f>
        <v>seleccione</v>
      </c>
      <c r="D8" s="5"/>
      <c r="E8" s="5"/>
      <c r="F8" s="5"/>
      <c r="G8" s="5"/>
      <c r="H8" s="5"/>
      <c r="I8" s="5"/>
      <c r="J8" s="5"/>
      <c r="K8" s="5"/>
      <c r="L8" s="5"/>
      <c r="M8" s="5"/>
      <c r="N8" s="37"/>
    </row>
    <row r="9" spans="2:14" ht="28.5" customHeight="1" thickBot="1">
      <c r="C9" s="93" t="s">
        <v>83</v>
      </c>
      <c r="D9" s="94"/>
      <c r="E9" s="87" t="s">
        <v>27</v>
      </c>
      <c r="F9" s="88"/>
      <c r="G9" s="88"/>
      <c r="H9" s="88"/>
      <c r="I9" s="88"/>
      <c r="J9" s="88"/>
      <c r="K9" s="88"/>
      <c r="L9" s="89"/>
      <c r="M9" s="56"/>
    </row>
    <row r="10" spans="2:14" ht="17.25" customHeight="1">
      <c r="C10" s="4"/>
      <c r="D10" s="3"/>
      <c r="E10" s="57"/>
      <c r="F10" s="57"/>
      <c r="G10" s="57"/>
      <c r="H10" s="57"/>
      <c r="I10" s="57"/>
      <c r="J10" s="57"/>
      <c r="K10" s="57"/>
      <c r="L10" s="57"/>
      <c r="M10" s="57"/>
    </row>
    <row r="11" spans="2:14" ht="64.5" customHeight="1">
      <c r="E11" s="95" t="str">
        <f>IF(OR($E$7="seleccione rubro",$E$9="seleccione sub - rubro"),"",IF(VLOOKUP((CONCATENATE($E$7,$E$9)),'rubros imesi'!$N$2:$O$221,2,0)=$E$9,"","La descripción de Sub-rubro no se corresponde con el rubro elegido, seleccione nuevamente el Sub-Grupo"))</f>
        <v/>
      </c>
      <c r="F11" s="95"/>
      <c r="G11" s="95"/>
      <c r="H11" s="95"/>
      <c r="I11" s="3">
        <f>VLOOKUP(E9,'rubros imesi'!I2:J60,2,0)</f>
        <v>0</v>
      </c>
      <c r="J11" s="90" t="str">
        <f>IF(I11=0,"",VLOOKUP(I11,'rubros imesi'!$Q$2:$R$10,2,0))</f>
        <v/>
      </c>
      <c r="K11" s="91"/>
      <c r="L11" s="92"/>
      <c r="M11" s="56"/>
    </row>
    <row r="12" spans="2:14">
      <c r="H12" s="5"/>
      <c r="I12" s="5"/>
      <c r="J12" s="5"/>
      <c r="K12" s="5"/>
      <c r="L12" s="5"/>
      <c r="M12" s="5"/>
      <c r="N12" s="37"/>
    </row>
    <row r="13" spans="2:14" ht="30.75" customHeight="1">
      <c r="B13" s="6"/>
      <c r="C13" s="6"/>
      <c r="D13" s="29"/>
      <c r="E13" s="29"/>
      <c r="F13" s="96">
        <f>IF(OR($E$7="seleccione rubro",$E$9="seleccione sub - rubro"),0,HLOOKUP(E9,datos!B2:FP6,5,0))</f>
        <v>0</v>
      </c>
      <c r="G13" s="96"/>
      <c r="H13" s="96"/>
      <c r="I13" s="96"/>
      <c r="J13" s="96"/>
      <c r="L13" s="29"/>
      <c r="M13" s="29"/>
      <c r="N13" s="38"/>
    </row>
    <row r="14" spans="2:14">
      <c r="B14" s="6"/>
      <c r="C14" s="6"/>
      <c r="D14" s="6"/>
      <c r="E14" s="6"/>
      <c r="F14" s="6"/>
      <c r="G14" s="6"/>
      <c r="H14" s="6"/>
      <c r="I14" s="6"/>
      <c r="J14" s="6"/>
      <c r="K14" s="63" t="s">
        <v>123</v>
      </c>
      <c r="L14" s="7"/>
      <c r="M14" s="8"/>
    </row>
    <row r="15" spans="2:14">
      <c r="B15" s="6"/>
      <c r="C15" s="6"/>
      <c r="D15" s="6"/>
      <c r="E15" s="6"/>
      <c r="F15" s="6"/>
      <c r="L15" s="7"/>
      <c r="M15" s="55"/>
    </row>
    <row r="16" spans="2:14">
      <c r="B16" s="6"/>
      <c r="C16" s="6"/>
      <c r="D16" s="6"/>
      <c r="E16" s="83" t="str">
        <f>IF($E$11="",IF(OR($E$7="seleccione rubro",$E$9="seleccione sub - rubro"),"",HLOOKUP((CONCATENATE($E$9,$G$17)),datos!$B$4:$FP$5,2,0)),"")</f>
        <v/>
      </c>
      <c r="F16" s="83"/>
      <c r="G16" s="83"/>
      <c r="H16" s="83"/>
      <c r="I16" s="83"/>
      <c r="J16" s="83"/>
      <c r="K16" s="83"/>
      <c r="L16" s="6"/>
      <c r="M16" s="6"/>
      <c r="N16" s="38"/>
    </row>
    <row r="17" spans="2:13" ht="21" customHeight="1">
      <c r="B17" s="8"/>
      <c r="D17" s="9"/>
      <c r="E17" s="58" t="s">
        <v>132</v>
      </c>
      <c r="F17" s="9"/>
      <c r="G17" s="58" t="s">
        <v>8</v>
      </c>
      <c r="H17" s="37"/>
      <c r="I17" s="58" t="s">
        <v>9</v>
      </c>
      <c r="J17" s="37"/>
      <c r="K17" s="58" t="s">
        <v>10</v>
      </c>
      <c r="M17" s="8"/>
    </row>
    <row r="18" spans="2:13">
      <c r="B18" s="8"/>
      <c r="C18" s="9"/>
      <c r="D18" s="60"/>
      <c r="E18" s="40"/>
      <c r="F18" s="40"/>
      <c r="G18" s="9"/>
      <c r="I18" s="9"/>
      <c r="K18" s="9"/>
      <c r="M18" s="8"/>
    </row>
    <row r="19" spans="2:13" ht="13.5" customHeight="1">
      <c r="B19" s="6"/>
      <c r="C19" s="15"/>
      <c r="D19" s="61"/>
      <c r="E19" s="62">
        <f>+datos!A7</f>
        <v>1987</v>
      </c>
      <c r="F19" s="41"/>
      <c r="G19" s="43" t="str">
        <f>IF($E$11="",IF(OR($E$7="seleccione rubro",$E$9="seleccione sub - rubro"),"-",HLOOKUP((CONCATENATE($E$9,$G$17)),datos!$B$4:$FP$36,4,0)),"-")</f>
        <v>-</v>
      </c>
      <c r="H19" s="44"/>
      <c r="I19" s="43" t="str">
        <f>IF($E$11="",IF(OR($E$7="seleccione rubro",$E$9="seleccione sub - rubro"),"-",HLOOKUP((CONCATENATE($E$9,$I$17)),datos!$B$4:$FP$36,4,0)),"-")</f>
        <v>-</v>
      </c>
      <c r="J19" s="44"/>
      <c r="K19" s="43" t="str">
        <f>IF($E$11="",IF(OR($E$7="seleccione rubro",$E$9="seleccione sub - rubro"),"-",HLOOKUP((CONCATENATE($E$9,$K$17)),datos!$B$4:$FP$36,4,0)),"-")</f>
        <v>-</v>
      </c>
      <c r="M19" s="8"/>
    </row>
    <row r="20" spans="2:13" ht="12.95" customHeight="1">
      <c r="B20" s="6"/>
      <c r="C20" s="15"/>
      <c r="D20" s="61"/>
      <c r="E20" s="62">
        <f>+datos!A8</f>
        <v>1988</v>
      </c>
      <c r="F20" s="41"/>
      <c r="G20" s="43" t="str">
        <f>IF($E$11="",IF(OR($E$7="seleccione rubro",$E$9="seleccione sub - rubro"),"-",HLOOKUP((CONCATENATE($E$9,$G$17)),datos!$B$4:$FP$36,5,0)),"-")</f>
        <v>-</v>
      </c>
      <c r="H20" s="44"/>
      <c r="I20" s="43" t="str">
        <f>IF($E$11="",IF(OR($E$7="seleccione rubro",$E$9="seleccione sub - rubro"),"-",HLOOKUP((CONCATENATE($E$9,$I$17)),datos!$B$4:$FP$36,5,0)),"-")</f>
        <v>-</v>
      </c>
      <c r="J20" s="44"/>
      <c r="K20" s="43" t="str">
        <f>IF($E$11="",IF(OR($E$7="seleccione rubro",$E$9="seleccione sub - rubro"),"-",HLOOKUP((CONCATENATE($E$9,$K$17)),datos!$B$4:$FP$36,5,0)),"-")</f>
        <v>-</v>
      </c>
      <c r="M20" s="8"/>
    </row>
    <row r="21" spans="2:13" ht="12.95" customHeight="1">
      <c r="B21" s="6"/>
      <c r="C21" s="15"/>
      <c r="D21" s="61"/>
      <c r="E21" s="62">
        <f>+datos!A9</f>
        <v>1989</v>
      </c>
      <c r="F21" s="41"/>
      <c r="G21" s="43" t="str">
        <f>IF($E$11="",IF(OR($E$7="seleccione rubro",$E$9="seleccione sub - rubro"),"-",HLOOKUP((CONCATENATE($E$9,$G$17)),datos!$B$4:$FP$36,6,0)),"-")</f>
        <v>-</v>
      </c>
      <c r="H21" s="44"/>
      <c r="I21" s="43" t="str">
        <f>IF($E$11="",IF(OR($E$7="seleccione rubro",$E$9="seleccione sub - rubro"),"-",HLOOKUP((CONCATENATE($E$9,$I$17)),datos!$B$4:$FP$36,6,0)),"-")</f>
        <v>-</v>
      </c>
      <c r="J21" s="44"/>
      <c r="K21" s="43" t="str">
        <f>IF($E$11="",IF(OR($E$7="seleccione rubro",$E$9="seleccione sub - rubro"),"-",HLOOKUP((CONCATENATE($E$9,$K$17)),datos!$B$4:$FP$36,6,0)),"-")</f>
        <v>-</v>
      </c>
      <c r="M21" s="8"/>
    </row>
    <row r="22" spans="2:13" ht="12.95" customHeight="1">
      <c r="B22" s="6"/>
      <c r="C22" s="15"/>
      <c r="D22" s="61"/>
      <c r="E22" s="62">
        <f>+datos!A10</f>
        <v>1990</v>
      </c>
      <c r="F22" s="41"/>
      <c r="G22" s="43" t="str">
        <f>IF($E$11="",IF(OR($E$7="seleccione rubro",$E$9="seleccione sub - rubro"),"-",HLOOKUP((CONCATENATE($E$9,$G$17)),datos!$B$4:$FP$36,7,0)),"-")</f>
        <v>-</v>
      </c>
      <c r="H22" s="44"/>
      <c r="I22" s="43" t="str">
        <f>IF($E$11="",IF(OR($E$7="seleccione rubro",$E$9="seleccione sub - rubro"),"-",HLOOKUP((CONCATENATE($E$9,$I$17)),datos!$B$4:$FP$36,7,0)),"-")</f>
        <v>-</v>
      </c>
      <c r="J22" s="44"/>
      <c r="K22" s="43" t="str">
        <f>IF($E$11="",IF(OR($E$7="seleccione rubro",$E$9="seleccione sub - rubro"),"-",HLOOKUP((CONCATENATE($E$9,$K$17)),datos!$B$4:$FP$36,7,0)),"-")</f>
        <v>-</v>
      </c>
      <c r="M22" s="8"/>
    </row>
    <row r="23" spans="2:13" ht="12.95" customHeight="1">
      <c r="B23" s="6"/>
      <c r="C23" s="15"/>
      <c r="D23" s="61"/>
      <c r="E23" s="62">
        <f>+datos!A11</f>
        <v>1991</v>
      </c>
      <c r="F23" s="41"/>
      <c r="G23" s="43" t="str">
        <f>IF($E$11="",IF(OR($E$7="seleccione rubro",$E$9="seleccione sub - rubro"),"-",HLOOKUP((CONCATENATE($E$9,$G$17)),datos!$B$4:$FP$36,8,0)),"-")</f>
        <v>-</v>
      </c>
      <c r="H23" s="44"/>
      <c r="I23" s="43" t="str">
        <f>IF($E$11="",IF(OR($E$7="seleccione rubro",$E$9="seleccione sub - rubro"),"-",HLOOKUP((CONCATENATE($E$9,$I$17)),datos!$B$4:$FP$36,8,0)),"-")</f>
        <v>-</v>
      </c>
      <c r="J23" s="44"/>
      <c r="K23" s="43" t="str">
        <f>IF($E$11="",IF(OR($E$7="seleccione rubro",$E$9="seleccione sub - rubro"),"-",HLOOKUP((CONCATENATE($E$9,$K$17)),datos!$B$4:$FP$36,8,0)),"-")</f>
        <v>-</v>
      </c>
      <c r="M23" s="8"/>
    </row>
    <row r="24" spans="2:13" ht="12.95" customHeight="1">
      <c r="B24" s="6"/>
      <c r="C24" s="15"/>
      <c r="D24" s="61"/>
      <c r="E24" s="62">
        <f>+datos!A12</f>
        <v>1992</v>
      </c>
      <c r="F24" s="41"/>
      <c r="G24" s="43" t="str">
        <f>IF($E$11="",IF(OR($E$7="seleccione rubro",$E$9="seleccione sub - rubro"),"-",HLOOKUP((CONCATENATE($E$9,$G$17)),datos!$B$4:$FP$36,9,0)),"-")</f>
        <v>-</v>
      </c>
      <c r="H24" s="44"/>
      <c r="I24" s="43" t="str">
        <f>IF($E$11="",IF(OR($E$7="seleccione rubro",$E$9="seleccione sub - rubro"),"-",HLOOKUP((CONCATENATE($E$9,$I$17)),datos!$B$4:$FP$36,9,0)),"-")</f>
        <v>-</v>
      </c>
      <c r="J24" s="44"/>
      <c r="K24" s="43" t="str">
        <f>IF($E$11="",IF(OR($E$7="seleccione rubro",$E$9="seleccione sub - rubro"),"-",HLOOKUP((CONCATENATE($E$9,$K$17)),datos!$B$4:$FP$36,9,0)),"-")</f>
        <v>-</v>
      </c>
      <c r="M24" s="8"/>
    </row>
    <row r="25" spans="2:13" ht="12.95" customHeight="1">
      <c r="B25" s="6"/>
      <c r="C25" s="15"/>
      <c r="D25" s="61"/>
      <c r="E25" s="62">
        <f>+datos!A13</f>
        <v>1993</v>
      </c>
      <c r="F25" s="41"/>
      <c r="G25" s="43" t="str">
        <f>IF($E$11="",IF(OR($E$7="seleccione rubro",$E$9="seleccione sub - rubro"),"-",HLOOKUP((CONCATENATE($E$9,$G$17)),datos!$B$4:$FP$36,10,0)),"-")</f>
        <v>-</v>
      </c>
      <c r="H25" s="44"/>
      <c r="I25" s="43" t="str">
        <f>IF($E$11="",IF(OR($E$7="seleccione rubro",$E$9="seleccione sub - rubro"),"-",HLOOKUP((CONCATENATE($E$9,$I$17)),datos!$B$4:$FP$36,10,0)),"-")</f>
        <v>-</v>
      </c>
      <c r="J25" s="44"/>
      <c r="K25" s="43" t="str">
        <f>IF($E$11="",IF(OR($E$7="seleccione rubro",$E$9="seleccione sub - rubro"),"-",HLOOKUP((CONCATENATE($E$9,$K$17)),datos!$B$4:$FP$36,10,0)),"-")</f>
        <v>-</v>
      </c>
      <c r="M25" s="8"/>
    </row>
    <row r="26" spans="2:13" ht="12.95" customHeight="1">
      <c r="B26" s="6"/>
      <c r="C26" s="15"/>
      <c r="D26" s="61"/>
      <c r="E26" s="62">
        <f>+datos!A14</f>
        <v>1994</v>
      </c>
      <c r="F26" s="41"/>
      <c r="G26" s="43" t="str">
        <f>IF($E$11="",IF(OR($E$7="seleccione rubro",$E$9="seleccione sub - rubro"),"-",HLOOKUP((CONCATENATE($E$9,$G$17)),datos!$B$4:$FP$36,11,0)),"-")</f>
        <v>-</v>
      </c>
      <c r="H26" s="44"/>
      <c r="I26" s="43" t="str">
        <f>IF($E$11="",IF(OR($E$7="seleccione rubro",$E$9="seleccione sub - rubro"),"-",HLOOKUP((CONCATENATE($E$9,$I$17)),datos!$B$4:$FP$36,11,0)),"-")</f>
        <v>-</v>
      </c>
      <c r="J26" s="44"/>
      <c r="K26" s="43" t="str">
        <f>IF($E$11="",IF(OR($E$7="seleccione rubro",$E$9="seleccione sub - rubro"),"-",HLOOKUP((CONCATENATE($E$9,$K$17)),datos!$B$4:$FP$36,11,0)),"-")</f>
        <v>-</v>
      </c>
      <c r="M26" s="8"/>
    </row>
    <row r="27" spans="2:13" ht="12.95" customHeight="1">
      <c r="B27" s="6"/>
      <c r="C27" s="15"/>
      <c r="D27" s="61"/>
      <c r="E27" s="62">
        <f>+datos!A15</f>
        <v>1995</v>
      </c>
      <c r="F27" s="41"/>
      <c r="G27" s="43" t="str">
        <f>IF($E$11="",IF(OR($E$7="seleccione rubro",$E$9="seleccione sub - rubro"),"-",HLOOKUP((CONCATENATE($E$9,$G$17)),datos!$B$4:$FP$36,12,0)),"-")</f>
        <v>-</v>
      </c>
      <c r="H27" s="44"/>
      <c r="I27" s="43" t="str">
        <f>IF($E$11="",IF(OR($E$7="seleccione rubro",$E$9="seleccione sub - rubro"),"-",HLOOKUP((CONCATENATE($E$9,$I$17)),datos!$B$4:$FP$36,12,0)),"-")</f>
        <v>-</v>
      </c>
      <c r="J27" s="44"/>
      <c r="K27" s="43" t="str">
        <f>IF($E$11="",IF(OR($E$7="seleccione rubro",$E$9="seleccione sub - rubro"),"-",HLOOKUP((CONCATENATE($E$9,$K$17)),datos!$B$4:$FP$36,12,0)),"-")</f>
        <v>-</v>
      </c>
      <c r="M27" s="8"/>
    </row>
    <row r="28" spans="2:13" ht="12.95" customHeight="1">
      <c r="B28" s="10"/>
      <c r="C28" s="15"/>
      <c r="D28" s="61"/>
      <c r="E28" s="62">
        <f>+datos!A16</f>
        <v>1996</v>
      </c>
      <c r="F28" s="41"/>
      <c r="G28" s="43" t="str">
        <f>IF($E$11="",IF(OR($E$7="seleccione rubro",$E$9="seleccione sub - rubro"),"-",HLOOKUP((CONCATENATE($E$9,$G$17)),datos!$B$4:$FP$36,13,0)),"-")</f>
        <v>-</v>
      </c>
      <c r="H28" s="44"/>
      <c r="I28" s="43" t="str">
        <f>IF($E$11="",IF(OR($E$7="seleccione rubro",$E$9="seleccione sub - rubro"),"-",HLOOKUP((CONCATENATE($E$9,$I$17)),datos!$B$4:$FP$36,13,0)),"-")</f>
        <v>-</v>
      </c>
      <c r="J28" s="44"/>
      <c r="K28" s="43" t="str">
        <f>IF($E$11="",IF(OR($E$7="seleccione rubro",$E$9="seleccione sub - rubro"),"-",HLOOKUP((CONCATENATE($E$9,$K$17)),datos!$B$4:$FP$36,13,0)),"-")</f>
        <v>-</v>
      </c>
      <c r="M28" s="8"/>
    </row>
    <row r="29" spans="2:13" ht="12.95" customHeight="1">
      <c r="C29" s="15"/>
      <c r="D29" s="61"/>
      <c r="E29" s="62">
        <f>+datos!A17</f>
        <v>1997</v>
      </c>
      <c r="F29" s="41"/>
      <c r="G29" s="43" t="str">
        <f>IF($E$11="",IF(OR($E$7="seleccione rubro",$E$9="seleccione sub - rubro"),"-",HLOOKUP((CONCATENATE($E$9,$G$17)),datos!$B$4:$FP$36,14,0)),"-")</f>
        <v>-</v>
      </c>
      <c r="H29" s="44"/>
      <c r="I29" s="43" t="str">
        <f>IF($E$11="",IF(OR($E$7="seleccione rubro",$E$9="seleccione sub - rubro"),"-",HLOOKUP((CONCATENATE($E$9,$I$17)),datos!$B$4:$FP$36,14,0)),"-")</f>
        <v>-</v>
      </c>
      <c r="J29" s="44"/>
      <c r="K29" s="43" t="str">
        <f>IF($E$11="",IF(OR($E$7="seleccione rubro",$E$9="seleccione sub - rubro"),"-",HLOOKUP((CONCATENATE($E$9,$K$17)),datos!$B$4:$FP$36,14,0)),"-")</f>
        <v>-</v>
      </c>
      <c r="M29" s="8"/>
    </row>
    <row r="30" spans="2:13" ht="12.95" customHeight="1">
      <c r="C30" s="15"/>
      <c r="D30" s="61"/>
      <c r="E30" s="62">
        <f>+datos!A18</f>
        <v>1998</v>
      </c>
      <c r="F30" s="41"/>
      <c r="G30" s="43" t="str">
        <f>IF($E$11="",IF(OR($E$7="seleccione rubro",$E$9="seleccione sub - rubro"),"-",HLOOKUP((CONCATENATE($E$9,$G$17)),datos!$B$4:$FP$36,15,0)),"-")</f>
        <v>-</v>
      </c>
      <c r="H30" s="44"/>
      <c r="I30" s="43" t="str">
        <f>IF($E$11="",IF(OR($E$7="seleccione rubro",$E$9="seleccione sub - rubro"),"-",HLOOKUP((CONCATENATE($E$9,$I$17)),datos!$B$4:$FP$36,15,0)),"-")</f>
        <v>-</v>
      </c>
      <c r="J30" s="44"/>
      <c r="K30" s="43" t="str">
        <f>IF($E$11="",IF(OR($E$7="seleccione rubro",$E$9="seleccione sub - rubro"),"-",HLOOKUP((CONCATENATE($E$9,$K$17)),datos!$B$4:$FP$36,15,0)),"-")</f>
        <v>-</v>
      </c>
      <c r="M30" s="8"/>
    </row>
    <row r="31" spans="2:13" ht="12.95" customHeight="1">
      <c r="C31" s="15"/>
      <c r="D31" s="61"/>
      <c r="E31" s="62">
        <f>+datos!A19</f>
        <v>1999</v>
      </c>
      <c r="F31" s="41"/>
      <c r="G31" s="43" t="str">
        <f>IF($E$11="",IF(OR($E$7="seleccione rubro",$E$9="seleccione sub - rubro"),"-",HLOOKUP((CONCATENATE($E$9,$G$17)),datos!$B$4:$FP$36,16,0)),"-")</f>
        <v>-</v>
      </c>
      <c r="H31" s="44"/>
      <c r="I31" s="43" t="str">
        <f>IF($E$11="",IF(OR($E$7="seleccione rubro",$E$9="seleccione sub - rubro"),"-",HLOOKUP((CONCATENATE($E$9,$I$17)),datos!$B$4:$FP$36,16,0)),"-")</f>
        <v>-</v>
      </c>
      <c r="J31" s="44"/>
      <c r="K31" s="43" t="str">
        <f>IF($E$11="",IF(OR($E$7="seleccione rubro",$E$9="seleccione sub - rubro"),"-",HLOOKUP((CONCATENATE($E$9,$K$17)),datos!$B$4:$FP$36,16,0)),"-")</f>
        <v>-</v>
      </c>
      <c r="M31" s="8"/>
    </row>
    <row r="32" spans="2:13" ht="12.95" customHeight="1">
      <c r="C32" s="15"/>
      <c r="D32" s="61"/>
      <c r="E32" s="62">
        <f>+datos!A20</f>
        <v>2000</v>
      </c>
      <c r="F32" s="41"/>
      <c r="G32" s="43" t="str">
        <f>IF($E$11="",IF(OR($E$7="seleccione rubro",$E$9="seleccione sub - rubro"),"-",HLOOKUP((CONCATENATE($E$9,$G$17)),datos!$B$4:$FP$36,17,0)),"-")</f>
        <v>-</v>
      </c>
      <c r="H32" s="44"/>
      <c r="I32" s="43" t="str">
        <f>IF($E$11="",IF(OR($E$7="seleccione rubro",$E$9="seleccione sub - rubro"),"-",HLOOKUP((CONCATENATE($E$9,$I$17)),datos!$B$4:$FP$36,17,0)),"-")</f>
        <v>-</v>
      </c>
      <c r="J32" s="44"/>
      <c r="K32" s="43" t="str">
        <f>IF($E$11="",IF(OR($E$7="seleccione rubro",$E$9="seleccione sub - rubro"),"-",HLOOKUP((CONCATENATE($E$9,$K$17)),datos!$B$4:$FP$36,17,0)),"-")</f>
        <v>-</v>
      </c>
      <c r="M32" s="8"/>
    </row>
    <row r="33" spans="2:13">
      <c r="C33" s="15"/>
      <c r="D33" s="61"/>
      <c r="E33" s="62">
        <f>+datos!A21</f>
        <v>2001</v>
      </c>
      <c r="F33" s="41"/>
      <c r="G33" s="43" t="str">
        <f>IF($E$11="",IF(OR($E$7="seleccione rubro",$E$9="seleccione sub - rubro"),"-",HLOOKUP((CONCATENATE($E$9,$G$17)),datos!$B$4:$FP$36,18,0)),"-")</f>
        <v>-</v>
      </c>
      <c r="H33" s="45"/>
      <c r="I33" s="43" t="str">
        <f>IF($E$11="",IF(OR($E$7="seleccione rubro",$E$9="seleccione sub - rubro"),"-",HLOOKUP((CONCATENATE($E$9,$I$17)),datos!$B$4:$FP$36,18,0)),"-")</f>
        <v>-</v>
      </c>
      <c r="J33" s="45"/>
      <c r="K33" s="43" t="str">
        <f>IF($E$11="",IF(OR($E$7="seleccione rubro",$E$9="seleccione sub - rubro"),"-",HLOOKUP((CONCATENATE($E$9,$K$17)),datos!$B$4:$FP$36,18,0)),"-")</f>
        <v>-</v>
      </c>
      <c r="L33" s="8"/>
      <c r="M33" s="16"/>
    </row>
    <row r="34" spans="2:13">
      <c r="C34" s="42"/>
      <c r="D34" s="61"/>
      <c r="E34" s="62">
        <f>+datos!A22</f>
        <v>2002</v>
      </c>
      <c r="F34" s="41"/>
      <c r="G34" s="43" t="str">
        <f>IF($E$11="",IF(OR($E$7="seleccione rubro",$E$9="seleccione sub - rubro"),"-",HLOOKUP((CONCATENATE($E$9,$G$17)),datos!$B$4:$FP$36,19,0)),"-")</f>
        <v>-</v>
      </c>
      <c r="H34" s="45"/>
      <c r="I34" s="43" t="str">
        <f>IF($E$11="",IF(OR($E$7="seleccione rubro",$E$9="seleccione sub - rubro"),"-",HLOOKUP((CONCATENATE($E$9,$I$17)),datos!$B$4:$FP$36,19,0)),"-")</f>
        <v>-</v>
      </c>
      <c r="J34" s="44"/>
      <c r="K34" s="43" t="str">
        <f>IF($E$11="",IF(OR($E$7="seleccione rubro",$E$9="seleccione sub - rubro"),"-",HLOOKUP((CONCATENATE($E$9,$K$17)),datos!$B$4:$FP$36,19,0)),"-")</f>
        <v>-</v>
      </c>
      <c r="L34" s="11"/>
    </row>
    <row r="35" spans="2:13">
      <c r="B35" s="8"/>
      <c r="C35" s="8"/>
      <c r="D35" s="61"/>
      <c r="E35" s="62">
        <f>+datos!A23</f>
        <v>2003</v>
      </c>
      <c r="F35" s="41"/>
      <c r="G35" s="43" t="str">
        <f>IF($E$11="",IF(OR($E$7="seleccione rubro",$E$9="seleccione sub - rubro"),"-",HLOOKUP((CONCATENATE($E$9,$G$17)),datos!$B$4:$FP$36,20,0)),"-")</f>
        <v>-</v>
      </c>
      <c r="H35" s="45"/>
      <c r="I35" s="43" t="str">
        <f>IF($E$11="",IF(OR($E$7="seleccione rubro",$E$9="seleccione sub - rubro"),"-",HLOOKUP((CONCATENATE($E$9,$I$17)),datos!$B$4:$FP$36,20,0)),"-")</f>
        <v>-</v>
      </c>
      <c r="J35" s="44"/>
      <c r="K35" s="43" t="str">
        <f>IF($E$11="",IF(OR($E$7="seleccione rubro",$E$9="seleccione sub - rubro"),"-",HLOOKUP((CONCATENATE($E$9,$K$17)),datos!$B$4:$FP$36,20,0)),"-")</f>
        <v>-</v>
      </c>
      <c r="L35" s="11"/>
    </row>
    <row r="36" spans="2:13">
      <c r="B36" s="8"/>
      <c r="C36" s="8"/>
      <c r="D36" s="61"/>
      <c r="E36" s="62">
        <f>+datos!A24</f>
        <v>2004</v>
      </c>
      <c r="F36" s="41"/>
      <c r="G36" s="43" t="str">
        <f>IF($E$11="",IF(OR($E$7="seleccione rubro",$E$9="seleccione sub - rubro"),"-",HLOOKUP((CONCATENATE($E$9,$G$17)),datos!$B$4:$FP$36,21,0)),"-")</f>
        <v>-</v>
      </c>
      <c r="H36" s="44"/>
      <c r="I36" s="43" t="str">
        <f>IF($E$11="",IF(OR($E$7="seleccione rubro",$E$9="seleccione sub - rubro"),"-",HLOOKUP((CONCATENATE($E$9,$I$17)),datos!$B$4:$FP$36,21,0)),"-")</f>
        <v>-</v>
      </c>
      <c r="J36" s="44"/>
      <c r="K36" s="43" t="str">
        <f>IF($E$11="",IF(OR($E$7="seleccione rubro",$E$9="seleccione sub - rubro"),"-",HLOOKUP((CONCATENATE($E$9,$K$17)),datos!$B$4:$FP$36,21,0)),"-")</f>
        <v>-</v>
      </c>
    </row>
    <row r="37" spans="2:13">
      <c r="D37" s="61"/>
      <c r="E37" s="62">
        <f>+datos!A25</f>
        <v>2005</v>
      </c>
      <c r="F37" s="41"/>
      <c r="G37" s="43" t="str">
        <f>IF($E$11="",IF(OR($E$7="seleccione rubro",$E$9="seleccione sub - rubro"),"-",HLOOKUP((CONCATENATE($E$9,$G$17)),datos!$B$4:$FP$36,22,0)),"-")</f>
        <v>-</v>
      </c>
      <c r="H37" s="44"/>
      <c r="I37" s="43" t="str">
        <f>IF($E$11="",IF(OR($E$7="seleccione rubro",$E$9="seleccione sub - rubro"),"-",HLOOKUP((CONCATENATE($E$9,$I$17)),datos!$B$4:$FP$36,22,0)),"-")</f>
        <v>-</v>
      </c>
      <c r="J37" s="44"/>
      <c r="K37" s="43" t="str">
        <f>IF($E$11="",IF(OR($E$7="seleccione rubro",$E$9="seleccione sub - rubro"),"-",HLOOKUP((CONCATENATE($E$9,$K$17)),datos!$B$4:$FP$36,22,0)),"-")</f>
        <v>-</v>
      </c>
    </row>
    <row r="38" spans="2:13">
      <c r="D38" s="61"/>
      <c r="E38" s="62">
        <f>+datos!A26</f>
        <v>2006</v>
      </c>
      <c r="F38" s="41"/>
      <c r="G38" s="43" t="str">
        <f>IF($E$11="",IF(OR($E$7="seleccione rubro",$E$9="seleccione sub - rubro"),"-",HLOOKUP((CONCATENATE($E$9,$G$17)),datos!$B$4:$FP$36,23,0)),"-")</f>
        <v>-</v>
      </c>
      <c r="H38" s="44"/>
      <c r="I38" s="43" t="str">
        <f>IF($E$11="",IF(OR($E$7="seleccione rubro",$E$9="seleccione sub - rubro"),"-",HLOOKUP((CONCATENATE($E$9,$I$17)),datos!$B$4:$FP$36,23,0)),"-")</f>
        <v>-</v>
      </c>
      <c r="J38" s="44"/>
      <c r="K38" s="43" t="str">
        <f>IF($E$11="",IF(OR($E$7="seleccione rubro",$E$9="seleccione sub - rubro"),"-",HLOOKUP((CONCATENATE($E$9,$K$17)),datos!$B$4:$FP$36,23,0)),"-")</f>
        <v>-</v>
      </c>
    </row>
    <row r="39" spans="2:13">
      <c r="D39" s="61"/>
      <c r="E39" s="62">
        <f>+datos!A27</f>
        <v>2007</v>
      </c>
      <c r="F39" s="41"/>
      <c r="G39" s="43" t="str">
        <f>IF($E$11="",IF(OR($E$7="seleccione rubro",$E$9="seleccione sub - rubro"),"-",HLOOKUP((CONCATENATE($E$9,$G$17)),datos!$B$4:$FP$36,24,0)),"-")</f>
        <v>-</v>
      </c>
      <c r="H39" s="44"/>
      <c r="I39" s="43" t="str">
        <f>IF($E$11="",IF(OR($E$7="seleccione rubro",$E$9="seleccione sub - rubro"),"-",HLOOKUP((CONCATENATE($E$9,$I$17)),datos!$B$4:$FP$36,24,0)),"-")</f>
        <v>-</v>
      </c>
      <c r="J39" s="44"/>
      <c r="K39" s="43" t="str">
        <f>IF($E$11="",IF(OR($E$7="seleccione rubro",$E$9="seleccione sub - rubro"),"-",HLOOKUP((CONCATENATE($E$9,$K$17)),datos!$B$4:$FP$36,24,0)),"-")</f>
        <v>-</v>
      </c>
    </row>
    <row r="40" spans="2:13">
      <c r="D40" s="61"/>
      <c r="E40" s="62">
        <f>+datos!A28</f>
        <v>2008</v>
      </c>
      <c r="F40" s="41"/>
      <c r="G40" s="43" t="str">
        <f>IF($E$11="",IF(OR($E$7="seleccione rubro",$E$9="seleccione sub - rubro"),"-",HLOOKUP((CONCATENATE($E$9,$G$17)),datos!$B$4:$FP$36,25,0)),"-")</f>
        <v>-</v>
      </c>
      <c r="H40" s="44"/>
      <c r="I40" s="43" t="str">
        <f>IF($E$11="",IF(OR($E$7="seleccione rubro",$E$9="seleccione sub - rubro"),"-",HLOOKUP((CONCATENATE($E$9,$I$17)),datos!$B$4:$FP$36,25,0)),"-")</f>
        <v>-</v>
      </c>
      <c r="J40" s="44"/>
      <c r="K40" s="43" t="str">
        <f>IF($E$11="",IF(OR($E$7="seleccione rubro",$E$9="seleccione sub - rubro"),"-",HLOOKUP((CONCATENATE($E$9,$K$17)),datos!$B$4:$FP$36,25,0)),"-")</f>
        <v>-</v>
      </c>
    </row>
    <row r="41" spans="2:13">
      <c r="D41" s="61"/>
      <c r="E41" s="62">
        <f>+datos!A29</f>
        <v>2009</v>
      </c>
      <c r="F41" s="41"/>
      <c r="G41" s="43" t="str">
        <f>IF($E$11="",IF(OR($E$7="seleccione rubro",$E$9="seleccione sub - rubro"),"-",HLOOKUP((CONCATENATE($E$9,$G$17)),datos!$B$4:$FP$36,26,0)),"-")</f>
        <v>-</v>
      </c>
      <c r="H41" s="44"/>
      <c r="I41" s="43" t="str">
        <f>IF($E$11="",IF(OR($E$7="seleccione rubro",$E$9="seleccione sub - rubro"),"-",HLOOKUP((CONCATENATE($E$9,$I$17)),datos!$B$4:$FP$36,26,0)),"-")</f>
        <v>-</v>
      </c>
      <c r="J41" s="44"/>
      <c r="K41" s="43" t="str">
        <f>IF($E$11="",IF(OR($E$7="seleccione rubro",$E$9="seleccione sub - rubro"),"-",HLOOKUP((CONCATENATE($E$9,$K$17)),datos!$B$4:$FP$36,26,0)),"-")</f>
        <v>-</v>
      </c>
    </row>
    <row r="42" spans="2:13">
      <c r="D42" s="61"/>
      <c r="E42" s="62">
        <f>+datos!A30</f>
        <v>2010</v>
      </c>
      <c r="F42" s="41"/>
      <c r="G42" s="43" t="str">
        <f>IF($E$11="",IF(OR($E$7="seleccione rubro",$E$9="seleccione sub - rubro"),"-",HLOOKUP((CONCATENATE($E$9,$G$17)),datos!$B$4:$FP$36,27,0)),"-")</f>
        <v>-</v>
      </c>
      <c r="H42" s="44"/>
      <c r="I42" s="43" t="str">
        <f>IF($E$11="",IF(OR($E$7="seleccione rubro",$E$9="seleccione sub - rubro"),"-",HLOOKUP((CONCATENATE($E$9,$I$17)),datos!$B$4:$FP$36,27,0)),"-")</f>
        <v>-</v>
      </c>
      <c r="J42" s="44"/>
      <c r="K42" s="43" t="str">
        <f>IF($E$11="",IF(OR($E$7="seleccione rubro",$E$9="seleccione sub - rubro"),"-",HLOOKUP((CONCATENATE($E$9,$K$17)),datos!$B$4:$FP$36,27,0)),"-")</f>
        <v>-</v>
      </c>
    </row>
    <row r="43" spans="2:13">
      <c r="D43" s="60"/>
      <c r="E43" s="62">
        <f>+datos!A31</f>
        <v>2011</v>
      </c>
      <c r="F43" s="40"/>
      <c r="G43" s="43" t="str">
        <f>IF($E$11="",IF(OR($E$7="seleccione rubro",$E$9="seleccione sub - rubro"),"-",HLOOKUP((CONCATENATE($E$9,$G$17)),datos!$B$4:$FP32,28,0)),"-")</f>
        <v>-</v>
      </c>
      <c r="H43" s="44"/>
      <c r="I43" s="43" t="str">
        <f>IF($E$11="",IF(OR($E$7="seleccione rubro",$E$9="seleccione sub - rubro"),"-",HLOOKUP((CONCATENATE($E$9,$I$17)),datos!$B$4:$FP32,28,0)),"-")</f>
        <v>-</v>
      </c>
      <c r="J43" s="44"/>
      <c r="K43" s="43" t="str">
        <f>IF($E$11="",IF(OR($E$7="seleccione rubro",$E$9="seleccione sub - rubro"),"-",HLOOKUP((CONCATENATE($E$9,$K$17)),datos!$B$4:$FP32,28,0)),"-")</f>
        <v>-</v>
      </c>
    </row>
    <row r="44" spans="2:13">
      <c r="D44" s="61"/>
      <c r="E44" s="62">
        <f>+datos!A32</f>
        <v>2012</v>
      </c>
      <c r="F44" s="40"/>
      <c r="G44" s="43" t="str">
        <f>IF($E$11="",IF(OR($E$7="seleccione rubro",$E$9="seleccione sub - rubro"),"-",HLOOKUP((CONCATENATE($E$9,$G$17)),datos!$B$4:$FP33,29,0)),"-")</f>
        <v>-</v>
      </c>
      <c r="H44" s="44"/>
      <c r="I44" s="43" t="str">
        <f>IF($E$11="",IF(OR($E$7="seleccione rubro",$E$9="seleccione sub - rubro"),"-",HLOOKUP((CONCATENATE($E$9,$I$17)),datos!$B$4:$FP33,29,0)),"-")</f>
        <v>-</v>
      </c>
      <c r="J44" s="44"/>
      <c r="K44" s="43" t="str">
        <f>IF($E$11="",IF(OR($E$7="seleccione rubro",$E$9="seleccione sub - rubro"),"-",HLOOKUP((CONCATENATE($E$9,$K$17)),datos!$B$4:$FP33,29,0)),"-")</f>
        <v>-</v>
      </c>
    </row>
    <row r="45" spans="2:13">
      <c r="D45" s="61"/>
      <c r="E45" s="62">
        <f>+datos!A33</f>
        <v>2013</v>
      </c>
      <c r="F45" s="41"/>
      <c r="G45" s="43" t="str">
        <f>IF($E$11="",IF(OR($E$7="seleccione rubro",$E$9="seleccione sub - rubro"),"-",HLOOKUP((CONCATENATE($E$9,$G$17)),datos!$B$4:$FP34,30,0)),"-")</f>
        <v>-</v>
      </c>
      <c r="H45" s="44"/>
      <c r="I45" s="43" t="str">
        <f>IF($E$11="",IF(OR($E$7="seleccione rubro",$E$9="seleccione sub - rubro"),"-",HLOOKUP((CONCATENATE($E$9,$I$17)),datos!$B$4:$FP34,30,0)),"-")</f>
        <v>-</v>
      </c>
      <c r="J45" s="44"/>
      <c r="K45" s="43" t="str">
        <f>IF($E$11="",IF(OR($E$7="seleccione rubro",$E$9="seleccione sub - rubro"),"-",HLOOKUP((CONCATENATE($E$9,$K$17)),datos!$B$4:$FP34,30,0)),"-")</f>
        <v>-</v>
      </c>
    </row>
    <row r="46" spans="2:13">
      <c r="D46" s="61"/>
      <c r="E46" s="62">
        <f>+datos!A34</f>
        <v>2014</v>
      </c>
      <c r="F46" s="41"/>
      <c r="G46" s="43" t="str">
        <f>IF($E$11="",IF(OR($E$7="seleccione rubro",$E$9="seleccione sub - rubro"),"-",HLOOKUP((CONCATENATE($E$9,$G$17)),datos!$B$4:$FP35,31,0)),"-")</f>
        <v>-</v>
      </c>
      <c r="H46" s="44"/>
      <c r="I46" s="43" t="str">
        <f>IF($E$11="",IF(OR($E$7="seleccione rubro",$E$9="seleccione sub - rubro"),"-",HLOOKUP((CONCATENATE($E$9,$I$17)),datos!$B$4:$FP35,31,0)),"-")</f>
        <v>-</v>
      </c>
      <c r="J46" s="44"/>
      <c r="K46" s="43" t="str">
        <f>IF($E$11="",IF(OR($E$7="seleccione rubro",$E$9="seleccione sub - rubro"),"-",HLOOKUP((CONCATENATE($E$9,$K$17)),datos!$B$4:$FP35,31,0)),"-")</f>
        <v>-</v>
      </c>
    </row>
    <row r="47" spans="2:13">
      <c r="D47" s="61"/>
      <c r="E47" s="62">
        <f>+datos!A35</f>
        <v>2015</v>
      </c>
      <c r="F47" s="41"/>
      <c r="G47" s="43" t="str">
        <f>IF($E$11="",IF(OR($E$7="seleccione rubro",$E$9="seleccione sub - rubro"),"-",HLOOKUP((CONCATENATE($E$9,$G$17)),datos!$B$4:$FP36,32,0)),"-")</f>
        <v>-</v>
      </c>
      <c r="H47" s="44"/>
      <c r="I47" s="43" t="str">
        <f>IF($E$11="",IF(OR($E$7="seleccione rubro",$E$9="seleccione sub - rubro"),"-",HLOOKUP((CONCATENATE($E$9,$I$17)),datos!$B$4:$FP36,32,0)),"-")</f>
        <v>-</v>
      </c>
      <c r="J47" s="44"/>
      <c r="K47" s="43" t="str">
        <f>IF($E$11="",IF(OR($E$7="seleccione rubro",$E$9="seleccione sub - rubro"),"-",HLOOKUP((CONCATENATE($E$9,$K$17)),datos!$B$4:$FP36,32,0)),"-")</f>
        <v>-</v>
      </c>
    </row>
    <row r="48" spans="2:13">
      <c r="D48" s="61"/>
      <c r="E48" s="62">
        <f>+datos!A36</f>
        <v>2016</v>
      </c>
      <c r="F48" s="41"/>
      <c r="G48" s="43" t="str">
        <f>IF($E$11="",IF(OR($E$7="seleccione rubro",$E$9="seleccione sub - rubro"),"-",HLOOKUP((CONCATENATE($E$9,$G$17)),datos!$B$4:$FP36,33,0)),"-")</f>
        <v>-</v>
      </c>
      <c r="H48" s="44"/>
      <c r="I48" s="43" t="str">
        <f>IF($E$11="",IF(OR($E$7="seleccione rubro",$E$9="seleccione sub - rubro"),"-",HLOOKUP((CONCATENATE($E$9,$I$17)),datos!$B$4:$FP36,33,0)),"-")</f>
        <v>-</v>
      </c>
      <c r="J48" s="44"/>
      <c r="K48" s="43" t="str">
        <f>IF($E$11="",IF(OR($E$7="seleccione rubro",$E$9="seleccione sub - rubro"),"-",HLOOKUP((CONCATENATE($E$9,$K$17)),datos!$B$4:$FP36,33,0)),"-")</f>
        <v>-</v>
      </c>
    </row>
    <row r="49" spans="4:11">
      <c r="D49" s="61"/>
      <c r="E49" s="62">
        <f>+datos!A37</f>
        <v>2017</v>
      </c>
      <c r="F49" s="41"/>
      <c r="G49" s="43" t="str">
        <f>IF($E$11="",IF(OR($E$7="seleccione rubro",$E$9="seleccione sub - rubro"),"-",HLOOKUP((CONCATENATE($E$9,$G$17)),datos!$B$4:$FP37,34,0)),"-")</f>
        <v>-</v>
      </c>
      <c r="H49" s="44"/>
      <c r="I49" s="43" t="str">
        <f>IF($E$11="",IF(OR($E$7="seleccione rubro",$E$9="seleccione sub - rubro"),"-",HLOOKUP((CONCATENATE($E$9,$I$17)),datos!$B$4:$FP37,34,0)),"-")</f>
        <v>-</v>
      </c>
      <c r="J49" s="44"/>
      <c r="K49" s="43" t="str">
        <f>IF($E$11="",IF(OR($E$7="seleccione rubro",$E$9="seleccione sub - rubro"),"-",HLOOKUP((CONCATENATE($E$9,$K$17)),datos!$B$4:$FP37,34,0)),"-")</f>
        <v>-</v>
      </c>
    </row>
    <row r="50" spans="4:11">
      <c r="D50" s="61"/>
      <c r="E50" s="62">
        <f>+datos!A38</f>
        <v>2018</v>
      </c>
      <c r="F50" s="41"/>
      <c r="G50" s="43" t="str">
        <f>IF($E$11="",IF(OR($E$7="seleccione rubro",$E$9="seleccione sub - rubro"),"-",HLOOKUP((CONCATENATE($E$9,$G$17)),datos!$B$4:$FP38,35,0)),"-")</f>
        <v>-</v>
      </c>
      <c r="H50" s="44"/>
      <c r="I50" s="43" t="str">
        <f>IF($E$11="",IF(OR($E$7="seleccione rubro",$E$9="seleccione sub - rubro"),"-",HLOOKUP((CONCATENATE($E$9,$I$17)),datos!$B$4:$FP38,35,0)),"-")</f>
        <v>-</v>
      </c>
      <c r="J50" s="44"/>
      <c r="K50" s="43" t="str">
        <f>IF($E$11="",IF(OR($E$7="seleccione rubro",$E$9="seleccione sub - rubro"),"-",HLOOKUP((CONCATENATE($E$9,$K$17)),datos!$B$4:$FP38,35,0)),"-")</f>
        <v>-</v>
      </c>
    </row>
    <row r="51" spans="4:11">
      <c r="D51" s="61"/>
      <c r="E51" s="62">
        <f>+datos!A39</f>
        <v>2019</v>
      </c>
      <c r="F51" s="41"/>
      <c r="G51" s="43" t="str">
        <f>IF($E$11="",IF(OR($E$7="seleccione rubro",$E$9="seleccione sub - rubro"),"-",HLOOKUP((CONCATENATE($E$9,$G$17)),datos!$B$4:$FP39,36,0)),"-")</f>
        <v>-</v>
      </c>
      <c r="H51" s="44"/>
      <c r="I51" s="43" t="str">
        <f>IF($E$11="",IF(OR($E$7="seleccione rubro",$E$9="seleccione sub - rubro"),"-",HLOOKUP((CONCATENATE($E$9,$I$17)),datos!$B$4:$FP39,36,0)),"-")</f>
        <v>-</v>
      </c>
      <c r="J51" s="44"/>
      <c r="K51" s="43" t="str">
        <f>IF($E$11="",IF(OR($E$7="seleccione rubro",$E$9="seleccione sub - rubro"),"-",HLOOKUP((CONCATENATE($E$9,$K$17)),datos!$B$4:$FP39,36,0)),"-")</f>
        <v>-</v>
      </c>
    </row>
    <row r="52" spans="4:11">
      <c r="D52" s="61"/>
      <c r="E52" s="62">
        <f>+datos!A40</f>
        <v>2020</v>
      </c>
      <c r="F52" s="41"/>
      <c r="G52" s="43" t="str">
        <f>IF($E$11="",IF(OR($E$7="seleccione rubro",$E$9="seleccione sub - rubro"),"-",HLOOKUP((CONCATENATE($E$9,$G$17)),datos!$B$4:$FP40,37,0)),"-")</f>
        <v>-</v>
      </c>
      <c r="H52" s="44"/>
      <c r="I52" s="43" t="str">
        <f>IF($E$11="",IF(OR($E$7="seleccione rubro",$E$9="seleccione sub - rubro"),"-",HLOOKUP((CONCATENATE($E$9,$I$17)),datos!$B$4:$FP40,37,0)),"-")</f>
        <v>-</v>
      </c>
      <c r="J52" s="44"/>
      <c r="K52" s="43" t="str">
        <f>IF($E$11="",IF(OR($E$7="seleccione rubro",$E$9="seleccione sub - rubro"),"-",HLOOKUP((CONCATENATE($E$9,$K$17)),datos!$B$4:$FP40,37,0)),"-")</f>
        <v>-</v>
      </c>
    </row>
    <row r="53" spans="4:11">
      <c r="D53" s="61"/>
      <c r="E53" s="62">
        <f>+datos!A41</f>
        <v>2021</v>
      </c>
      <c r="F53" s="41"/>
      <c r="G53" s="43" t="str">
        <f>IF($E$11="",IF(OR($E$7="seleccione rubro",$E$9="seleccione sub - rubro"),"-",HLOOKUP((CONCATENATE($E$9,$G$17)),datos!$B$4:$FP41,38,0)),"-")</f>
        <v>-</v>
      </c>
      <c r="H53" s="44"/>
      <c r="I53" s="43" t="str">
        <f>IF($E$11="",IF(OR($E$7="seleccione rubro",$E$9="seleccione sub - rubro"),"-",HLOOKUP((CONCATENATE($E$9,$I$17)),datos!$B$4:$FP41,38,0)),"-")</f>
        <v>-</v>
      </c>
      <c r="J53" s="44"/>
      <c r="K53" s="43" t="str">
        <f>IF($E$11="",IF(OR($E$7="seleccione rubro",$E$9="seleccione sub - rubro"),"-",HLOOKUP((CONCATENATE($E$9,$K$17)),datos!$B$4:$FP41,38,0)),"-")</f>
        <v>-</v>
      </c>
    </row>
    <row r="54" spans="4:11">
      <c r="D54" s="61"/>
      <c r="E54" s="62">
        <f>+datos!A42</f>
        <v>2022</v>
      </c>
      <c r="F54" s="41"/>
      <c r="G54" s="43" t="str">
        <f>IF($E$11="",IF(OR($E$7="seleccione rubro",$E$9="seleccione sub - rubro"),"-",HLOOKUP((CONCATENATE($E$9,$G$17)),datos!$B$4:$FP42,39,0)),"-")</f>
        <v>-</v>
      </c>
      <c r="H54" s="44"/>
      <c r="I54" s="43" t="str">
        <f>IF($E$11="",IF(OR($E$7="seleccione rubro",$E$9="seleccione sub - rubro"),"-",HLOOKUP((CONCATENATE($E$9,$I$17)),datos!$B$4:$FP42,39,0)),"-")</f>
        <v>-</v>
      </c>
      <c r="J54" s="44"/>
      <c r="K54" s="43" t="str">
        <f>IF($E$11="",IF(OR($E$7="seleccione rubro",$E$9="seleccione sub - rubro"),"-",HLOOKUP((CONCATENATE($E$9,$K$17)),datos!$B$4:$FP42,39,0)),"-")</f>
        <v>-</v>
      </c>
    </row>
    <row r="55" spans="4:11">
      <c r="D55" s="61"/>
      <c r="E55" s="62">
        <f>+datos!A43</f>
        <v>2023</v>
      </c>
      <c r="F55" s="41"/>
      <c r="G55" s="43" t="str">
        <f>IF($E$11="",IF(OR($E$7="seleccione rubro",$E$9="seleccione sub - rubro"),"-",HLOOKUP((CONCATENATE($E$9,$G$17)),datos!$B$4:$FP43,40,0)),"-")</f>
        <v>-</v>
      </c>
      <c r="H55" s="44"/>
      <c r="I55" s="43" t="str">
        <f>IF($E$11="",IF(OR($E$7="seleccione rubro",$E$9="seleccione sub - rubro"),"-",HLOOKUP((CONCATENATE($E$9,$I$17)),datos!$B$4:$FP43,40,0)),"-")</f>
        <v>-</v>
      </c>
      <c r="J55" s="44"/>
      <c r="K55" s="43" t="str">
        <f>IF($E$11="",IF(OR($E$7="seleccione rubro",$E$9="seleccione sub - rubro"),"-",HLOOKUP((CONCATENATE($E$9,$K$17)),datos!$B$4:$FP43,40,0)),"-")</f>
        <v>-</v>
      </c>
    </row>
    <row r="56" spans="4:11">
      <c r="D56" s="60"/>
      <c r="E56" s="40"/>
      <c r="F56" s="40"/>
      <c r="G56" s="43"/>
      <c r="H56" s="44"/>
      <c r="I56" s="43"/>
      <c r="J56" s="44"/>
      <c r="K56" s="43"/>
    </row>
    <row r="57" spans="4:11">
      <c r="D57" s="61"/>
      <c r="E57" s="41"/>
      <c r="F57" s="41"/>
      <c r="G57" s="43"/>
      <c r="H57" s="44"/>
      <c r="I57" s="43"/>
      <c r="J57" s="44"/>
      <c r="K57" s="43"/>
    </row>
    <row r="58" spans="4:11">
      <c r="D58" s="61"/>
      <c r="E58" s="41"/>
      <c r="F58" s="41"/>
      <c r="G58" s="43"/>
      <c r="H58" s="44"/>
      <c r="I58" s="43"/>
      <c r="J58" s="44"/>
      <c r="K58" s="43"/>
    </row>
    <row r="59" spans="4:11">
      <c r="D59" s="61"/>
      <c r="E59" s="41"/>
      <c r="F59" s="41"/>
      <c r="G59" s="43"/>
      <c r="H59" s="44"/>
      <c r="I59" s="43"/>
      <c r="J59" s="44"/>
      <c r="K59" s="43"/>
    </row>
    <row r="60" spans="4:11">
      <c r="D60" s="61"/>
      <c r="E60" s="41"/>
      <c r="F60" s="41"/>
      <c r="G60" s="43"/>
      <c r="H60" s="44"/>
      <c r="I60" s="43"/>
      <c r="J60" s="44"/>
      <c r="K60" s="43"/>
    </row>
    <row r="61" spans="4:11">
      <c r="D61" s="61"/>
      <c r="E61" s="41"/>
      <c r="F61" s="41"/>
      <c r="G61" s="43"/>
      <c r="H61" s="44"/>
      <c r="I61" s="43"/>
      <c r="J61" s="44"/>
      <c r="K61" s="43"/>
    </row>
    <row r="62" spans="4:11">
      <c r="D62" s="61"/>
      <c r="E62" s="41"/>
      <c r="F62" s="41"/>
      <c r="G62" s="43"/>
      <c r="H62" s="44"/>
      <c r="I62" s="43"/>
      <c r="J62" s="44"/>
      <c r="K62" s="43"/>
    </row>
    <row r="63" spans="4:11">
      <c r="D63" s="61"/>
      <c r="E63" s="41"/>
      <c r="F63" s="41"/>
      <c r="G63" s="43"/>
      <c r="H63" s="44"/>
      <c r="I63" s="43"/>
      <c r="J63" s="44"/>
      <c r="K63" s="43"/>
    </row>
    <row r="64" spans="4:11">
      <c r="D64" s="61"/>
      <c r="E64" s="41"/>
      <c r="F64" s="41"/>
      <c r="G64" s="43"/>
      <c r="H64" s="44"/>
      <c r="I64" s="43"/>
      <c r="J64" s="44"/>
      <c r="K64" s="43"/>
    </row>
    <row r="65" spans="4:11">
      <c r="D65" s="61"/>
      <c r="E65" s="41"/>
      <c r="F65" s="41"/>
      <c r="G65" s="43"/>
      <c r="H65" s="44"/>
      <c r="I65" s="43"/>
      <c r="J65" s="44"/>
      <c r="K65" s="43"/>
    </row>
    <row r="66" spans="4:11">
      <c r="D66" s="61"/>
      <c r="E66" s="41"/>
      <c r="F66" s="41"/>
      <c r="G66" s="43"/>
      <c r="H66" s="44"/>
      <c r="I66" s="43"/>
      <c r="J66" s="44"/>
      <c r="K66" s="43"/>
    </row>
    <row r="67" spans="4:11">
      <c r="D67" s="61"/>
      <c r="E67" s="41"/>
      <c r="F67" s="41"/>
      <c r="G67" s="43"/>
      <c r="H67" s="44"/>
      <c r="I67" s="43"/>
      <c r="J67" s="44"/>
      <c r="K67" s="43"/>
    </row>
    <row r="68" spans="4:11">
      <c r="D68" s="61"/>
      <c r="E68" s="41"/>
      <c r="F68" s="41"/>
      <c r="G68" s="43"/>
      <c r="H68" s="44"/>
      <c r="I68" s="43"/>
      <c r="J68" s="44"/>
      <c r="K68" s="43"/>
    </row>
    <row r="69" spans="4:11">
      <c r="D69" s="60"/>
      <c r="E69" s="40"/>
      <c r="F69" s="40"/>
      <c r="G69" s="43"/>
      <c r="H69" s="44"/>
      <c r="I69" s="43"/>
      <c r="J69" s="44"/>
      <c r="K69" s="43"/>
    </row>
    <row r="70" spans="4:11">
      <c r="D70" s="61"/>
      <c r="E70" s="41"/>
      <c r="F70" s="41"/>
      <c r="G70" s="43"/>
      <c r="H70" s="44"/>
      <c r="I70" s="43"/>
      <c r="J70" s="44"/>
      <c r="K70" s="43"/>
    </row>
    <row r="71" spans="4:11">
      <c r="D71" s="61"/>
      <c r="E71" s="41"/>
      <c r="F71" s="41"/>
      <c r="G71" s="43"/>
      <c r="H71" s="44"/>
      <c r="I71" s="43"/>
      <c r="J71" s="44"/>
      <c r="K71" s="43"/>
    </row>
    <row r="72" spans="4:11">
      <c r="D72" s="61"/>
      <c r="E72" s="41"/>
      <c r="F72" s="41"/>
      <c r="G72" s="43"/>
      <c r="H72" s="44"/>
      <c r="I72" s="43"/>
      <c r="J72" s="44"/>
      <c r="K72" s="43"/>
    </row>
    <row r="73" spans="4:11">
      <c r="D73" s="61"/>
      <c r="E73" s="41"/>
      <c r="F73" s="41"/>
      <c r="G73" s="43"/>
      <c r="H73" s="44"/>
      <c r="I73" s="43"/>
      <c r="J73" s="44"/>
      <c r="K73" s="43"/>
    </row>
    <row r="74" spans="4:11">
      <c r="D74" s="61"/>
      <c r="E74" s="41"/>
      <c r="F74" s="41"/>
      <c r="G74" s="43"/>
      <c r="H74" s="44"/>
      <c r="I74" s="43"/>
      <c r="J74" s="44"/>
      <c r="K74" s="43"/>
    </row>
    <row r="75" spans="4:11">
      <c r="D75" s="61"/>
      <c r="E75" s="41"/>
      <c r="F75" s="41"/>
      <c r="G75" s="43"/>
      <c r="H75" s="44"/>
      <c r="I75" s="43"/>
      <c r="J75" s="44"/>
      <c r="K75" s="43"/>
    </row>
    <row r="76" spans="4:11">
      <c r="D76" s="61"/>
      <c r="E76" s="41"/>
      <c r="F76" s="41"/>
      <c r="G76" s="43"/>
      <c r="H76" s="44"/>
      <c r="I76" s="43"/>
      <c r="J76" s="44"/>
      <c r="K76" s="43"/>
    </row>
    <row r="77" spans="4:11">
      <c r="D77" s="61"/>
      <c r="E77" s="41"/>
      <c r="F77" s="41"/>
      <c r="G77" s="43"/>
      <c r="H77" s="44"/>
      <c r="I77" s="43"/>
      <c r="J77" s="44"/>
      <c r="K77" s="43"/>
    </row>
    <row r="78" spans="4:11">
      <c r="D78" s="61"/>
      <c r="E78" s="41"/>
      <c r="F78" s="41"/>
      <c r="G78" s="43"/>
      <c r="H78" s="44"/>
      <c r="I78" s="43"/>
      <c r="J78" s="44"/>
      <c r="K78" s="43"/>
    </row>
    <row r="79" spans="4:11">
      <c r="D79" s="61"/>
      <c r="E79" s="41"/>
      <c r="F79" s="41"/>
      <c r="G79" s="43"/>
      <c r="H79" s="44"/>
      <c r="I79" s="43"/>
      <c r="J79" s="44"/>
      <c r="K79" s="43"/>
    </row>
    <row r="80" spans="4:11">
      <c r="D80" s="61"/>
      <c r="E80" s="41"/>
      <c r="F80" s="41"/>
      <c r="G80" s="43"/>
      <c r="H80" s="44"/>
      <c r="I80" s="43"/>
      <c r="J80" s="44"/>
      <c r="K80" s="43"/>
    </row>
    <row r="81" spans="4:11">
      <c r="D81" s="61"/>
      <c r="E81" s="41"/>
      <c r="F81" s="41"/>
      <c r="G81" s="43"/>
      <c r="H81" s="44"/>
      <c r="I81" s="43"/>
      <c r="J81" s="44"/>
      <c r="K81" s="43"/>
    </row>
    <row r="82" spans="4:11">
      <c r="D82" s="60"/>
      <c r="E82" s="40"/>
      <c r="F82" s="40"/>
      <c r="G82" s="43"/>
      <c r="H82" s="44"/>
      <c r="I82" s="43"/>
      <c r="J82" s="44"/>
      <c r="K82" s="43"/>
    </row>
    <row r="83" spans="4:11">
      <c r="D83" s="61"/>
      <c r="E83" s="41"/>
      <c r="F83" s="41"/>
      <c r="G83" s="43"/>
      <c r="H83" s="44"/>
      <c r="I83" s="43"/>
      <c r="J83" s="44"/>
      <c r="K83" s="43"/>
    </row>
    <row r="84" spans="4:11">
      <c r="D84" s="61"/>
      <c r="E84" s="41"/>
      <c r="F84" s="41"/>
      <c r="G84" s="43"/>
      <c r="H84" s="44"/>
      <c r="I84" s="43"/>
      <c r="J84" s="44"/>
      <c r="K84" s="43"/>
    </row>
    <row r="85" spans="4:11">
      <c r="D85" s="61"/>
      <c r="E85" s="41"/>
      <c r="F85" s="41"/>
      <c r="G85" s="43"/>
      <c r="H85" s="44"/>
      <c r="I85" s="43"/>
      <c r="J85" s="44"/>
      <c r="K85" s="43"/>
    </row>
    <row r="86" spans="4:11">
      <c r="D86" s="61"/>
      <c r="E86" s="41"/>
      <c r="F86" s="41"/>
      <c r="G86" s="43"/>
      <c r="H86" s="44"/>
      <c r="I86" s="43"/>
      <c r="J86" s="44"/>
      <c r="K86" s="43"/>
    </row>
    <row r="87" spans="4:11">
      <c r="D87" s="61"/>
      <c r="E87" s="41"/>
      <c r="F87" s="41"/>
      <c r="G87" s="43"/>
      <c r="H87" s="44"/>
      <c r="I87" s="43"/>
      <c r="J87" s="44"/>
      <c r="K87" s="43"/>
    </row>
    <row r="88" spans="4:11">
      <c r="D88" s="61"/>
      <c r="E88" s="41"/>
      <c r="F88" s="41"/>
      <c r="G88" s="43"/>
      <c r="H88" s="44"/>
      <c r="I88" s="43"/>
      <c r="J88" s="44"/>
      <c r="K88" s="43"/>
    </row>
    <row r="89" spans="4:11">
      <c r="D89" s="61"/>
      <c r="E89" s="41"/>
      <c r="F89" s="41"/>
      <c r="G89" s="43"/>
      <c r="H89" s="44"/>
      <c r="I89" s="43"/>
      <c r="J89" s="44"/>
      <c r="K89" s="43"/>
    </row>
    <row r="90" spans="4:11">
      <c r="D90" s="61"/>
      <c r="E90" s="41"/>
      <c r="F90" s="41"/>
      <c r="G90" s="43"/>
      <c r="H90" s="44"/>
      <c r="I90" s="43"/>
      <c r="J90" s="44"/>
      <c r="K90" s="43"/>
    </row>
    <row r="91" spans="4:11">
      <c r="D91" s="61"/>
      <c r="E91" s="41"/>
      <c r="F91" s="41"/>
      <c r="G91" s="43"/>
      <c r="H91" s="44"/>
      <c r="I91" s="43"/>
      <c r="J91" s="44"/>
      <c r="K91" s="43"/>
    </row>
    <row r="92" spans="4:11">
      <c r="D92" s="61"/>
      <c r="E92" s="41"/>
      <c r="F92" s="41"/>
      <c r="G92" s="43"/>
      <c r="H92" s="44"/>
      <c r="I92" s="43"/>
      <c r="J92" s="44"/>
      <c r="K92" s="43"/>
    </row>
    <row r="93" spans="4:11">
      <c r="D93" s="61"/>
      <c r="E93" s="41"/>
      <c r="F93" s="41"/>
      <c r="G93" s="43"/>
      <c r="H93" s="44"/>
      <c r="I93" s="43"/>
      <c r="J93" s="44"/>
      <c r="K93" s="43"/>
    </row>
    <row r="94" spans="4:11">
      <c r="D94" s="61"/>
      <c r="E94" s="41"/>
      <c r="F94" s="41"/>
      <c r="G94" s="43"/>
      <c r="H94" s="44"/>
      <c r="I94" s="43"/>
      <c r="J94" s="44"/>
      <c r="K94" s="43"/>
    </row>
    <row r="95" spans="4:11">
      <c r="D95" s="60"/>
      <c r="E95" s="40"/>
      <c r="F95" s="40"/>
      <c r="G95" s="43"/>
      <c r="H95" s="44"/>
      <c r="I95" s="43"/>
      <c r="J95" s="44"/>
      <c r="K95" s="43"/>
    </row>
    <row r="96" spans="4:11">
      <c r="D96" s="61"/>
      <c r="E96" s="41"/>
      <c r="F96" s="41"/>
      <c r="G96" s="43"/>
      <c r="H96" s="44"/>
      <c r="I96" s="43"/>
      <c r="J96" s="44"/>
      <c r="K96" s="43"/>
    </row>
    <row r="97" spans="4:11">
      <c r="D97" s="61"/>
      <c r="E97" s="41"/>
      <c r="F97" s="41"/>
      <c r="G97" s="43"/>
      <c r="H97" s="44"/>
      <c r="I97" s="43"/>
      <c r="J97" s="44"/>
      <c r="K97" s="43"/>
    </row>
    <row r="98" spans="4:11">
      <c r="D98" s="61"/>
      <c r="E98" s="41"/>
      <c r="F98" s="41"/>
      <c r="G98" s="43"/>
      <c r="H98" s="44"/>
      <c r="I98" s="43"/>
      <c r="J98" s="44"/>
      <c r="K98" s="43"/>
    </row>
    <row r="99" spans="4:11">
      <c r="D99" s="61"/>
      <c r="E99" s="41"/>
      <c r="F99" s="41"/>
      <c r="G99" s="43"/>
      <c r="H99" s="44"/>
      <c r="I99" s="43"/>
      <c r="J99" s="44"/>
      <c r="K99" s="43"/>
    </row>
    <row r="100" spans="4:11">
      <c r="D100" s="61"/>
      <c r="E100" s="41"/>
      <c r="F100" s="41"/>
      <c r="G100" s="43"/>
      <c r="H100" s="44"/>
      <c r="I100" s="43"/>
      <c r="J100" s="44"/>
      <c r="K100" s="43"/>
    </row>
    <row r="101" spans="4:11">
      <c r="D101" s="61"/>
      <c r="E101" s="41"/>
      <c r="F101" s="41"/>
      <c r="G101" s="43"/>
      <c r="H101" s="44"/>
      <c r="I101" s="43"/>
      <c r="J101" s="44"/>
      <c r="K101" s="43"/>
    </row>
    <row r="102" spans="4:11">
      <c r="D102" s="61"/>
      <c r="E102" s="41"/>
      <c r="F102" s="41"/>
      <c r="G102" s="43"/>
      <c r="H102" s="44"/>
      <c r="I102" s="43"/>
      <c r="J102" s="44"/>
      <c r="K102" s="43"/>
    </row>
    <row r="103" spans="4:11">
      <c r="D103" s="61"/>
      <c r="E103" s="41"/>
      <c r="F103" s="41"/>
      <c r="G103" s="43"/>
      <c r="H103" s="44"/>
      <c r="I103" s="43"/>
      <c r="J103" s="44"/>
      <c r="K103" s="43"/>
    </row>
    <row r="104" spans="4:11">
      <c r="D104" s="61"/>
      <c r="E104" s="41"/>
      <c r="F104" s="41"/>
      <c r="G104" s="43"/>
      <c r="H104" s="44"/>
      <c r="I104" s="43"/>
      <c r="J104" s="44"/>
      <c r="K104" s="43"/>
    </row>
    <row r="105" spans="4:11">
      <c r="D105" s="61"/>
      <c r="E105" s="41"/>
      <c r="F105" s="41"/>
      <c r="G105" s="43"/>
      <c r="H105" s="44"/>
      <c r="I105" s="43"/>
      <c r="J105" s="44"/>
      <c r="K105" s="43"/>
    </row>
    <row r="106" spans="4:11">
      <c r="D106" s="61"/>
      <c r="E106" s="41"/>
      <c r="F106" s="41"/>
      <c r="G106" s="43"/>
      <c r="H106" s="44"/>
      <c r="I106" s="43"/>
      <c r="J106" s="44"/>
      <c r="K106" s="43"/>
    </row>
    <row r="107" spans="4:11">
      <c r="D107" s="61"/>
      <c r="E107" s="41"/>
      <c r="F107" s="41"/>
      <c r="G107" s="43"/>
      <c r="H107" s="44"/>
      <c r="I107" s="43"/>
      <c r="J107" s="44"/>
      <c r="K107" s="43"/>
    </row>
    <row r="108" spans="4:11">
      <c r="D108" s="60"/>
      <c r="E108" s="40"/>
      <c r="F108" s="40"/>
      <c r="G108" s="43"/>
      <c r="H108" s="44"/>
      <c r="I108" s="43"/>
      <c r="J108" s="44"/>
      <c r="K108" s="43"/>
    </row>
    <row r="109" spans="4:11">
      <c r="D109" s="61"/>
      <c r="E109" s="41"/>
      <c r="F109" s="41"/>
      <c r="G109" s="43"/>
      <c r="H109" s="44"/>
      <c r="I109" s="43"/>
      <c r="J109" s="44"/>
      <c r="K109" s="43"/>
    </row>
    <row r="110" spans="4:11">
      <c r="D110" s="61"/>
      <c r="E110" s="41"/>
      <c r="F110" s="41"/>
      <c r="G110" s="43"/>
      <c r="H110" s="44"/>
      <c r="I110" s="43"/>
      <c r="J110" s="44"/>
      <c r="K110" s="43"/>
    </row>
    <row r="111" spans="4:11">
      <c r="D111" s="61"/>
      <c r="E111" s="41"/>
      <c r="F111" s="41"/>
      <c r="G111" s="43"/>
      <c r="H111" s="44"/>
      <c r="I111" s="43"/>
      <c r="J111" s="44"/>
      <c r="K111" s="43"/>
    </row>
    <row r="112" spans="4:11">
      <c r="D112" s="61"/>
      <c r="E112" s="41"/>
      <c r="F112" s="41"/>
      <c r="G112" s="43"/>
      <c r="H112" s="44"/>
      <c r="I112" s="43"/>
      <c r="J112" s="44"/>
      <c r="K112" s="43"/>
    </row>
    <row r="113" spans="4:11">
      <c r="D113" s="61"/>
      <c r="E113" s="41"/>
      <c r="F113" s="41"/>
      <c r="G113" s="43"/>
      <c r="H113" s="44"/>
      <c r="I113" s="43"/>
      <c r="J113" s="44"/>
      <c r="K113" s="43"/>
    </row>
    <row r="114" spans="4:11">
      <c r="D114" s="61"/>
      <c r="E114" s="41"/>
      <c r="F114" s="41"/>
      <c r="G114" s="43"/>
      <c r="H114" s="44"/>
      <c r="I114" s="43"/>
      <c r="J114" s="44"/>
      <c r="K114" s="43"/>
    </row>
    <row r="115" spans="4:11">
      <c r="D115" s="61"/>
      <c r="E115" s="41"/>
      <c r="F115" s="41"/>
      <c r="G115" s="43"/>
      <c r="H115" s="44"/>
      <c r="I115" s="43"/>
      <c r="J115" s="44"/>
      <c r="K115" s="43"/>
    </row>
    <row r="116" spans="4:11">
      <c r="D116" s="61"/>
      <c r="E116" s="41"/>
      <c r="F116" s="41"/>
      <c r="G116" s="43"/>
      <c r="H116" s="44"/>
      <c r="I116" s="43"/>
      <c r="J116" s="44"/>
      <c r="K116" s="43"/>
    </row>
    <row r="117" spans="4:11">
      <c r="D117" s="61"/>
      <c r="E117" s="41"/>
      <c r="F117" s="41"/>
      <c r="G117" s="43"/>
      <c r="H117" s="44"/>
      <c r="I117" s="43"/>
      <c r="J117" s="44"/>
      <c r="K117" s="43"/>
    </row>
    <row r="118" spans="4:11">
      <c r="D118" s="61"/>
      <c r="E118" s="41"/>
      <c r="F118" s="41"/>
      <c r="G118" s="43"/>
      <c r="H118" s="44"/>
      <c r="I118" s="43"/>
      <c r="J118" s="44"/>
      <c r="K118" s="43"/>
    </row>
    <row r="119" spans="4:11">
      <c r="D119" s="61"/>
      <c r="E119" s="41"/>
      <c r="F119" s="41"/>
      <c r="G119" s="43"/>
      <c r="H119" s="44"/>
      <c r="I119" s="43"/>
      <c r="J119" s="44"/>
      <c r="K119" s="43"/>
    </row>
    <row r="120" spans="4:11">
      <c r="D120" s="61"/>
      <c r="E120" s="41"/>
      <c r="F120" s="41"/>
      <c r="G120" s="43"/>
      <c r="H120" s="44"/>
      <c r="I120" s="43"/>
      <c r="J120" s="44"/>
      <c r="K120" s="43"/>
    </row>
    <row r="121" spans="4:11">
      <c r="D121" s="60"/>
      <c r="E121" s="40"/>
      <c r="F121" s="40"/>
      <c r="G121" s="43"/>
      <c r="H121" s="44"/>
      <c r="I121" s="43"/>
      <c r="J121" s="44"/>
      <c r="K121" s="43"/>
    </row>
    <row r="122" spans="4:11">
      <c r="D122" s="61"/>
      <c r="E122" s="41"/>
      <c r="F122" s="41"/>
      <c r="G122" s="43"/>
      <c r="H122" s="44"/>
      <c r="I122" s="43"/>
      <c r="J122" s="44"/>
      <c r="K122" s="43"/>
    </row>
    <row r="123" spans="4:11">
      <c r="D123" s="61"/>
      <c r="E123" s="41"/>
      <c r="F123" s="41"/>
      <c r="G123" s="43"/>
      <c r="H123" s="44"/>
      <c r="I123" s="43"/>
      <c r="J123" s="44"/>
      <c r="K123" s="43"/>
    </row>
    <row r="124" spans="4:11">
      <c r="D124" s="61"/>
      <c r="E124" s="41"/>
      <c r="F124" s="41"/>
      <c r="G124" s="43"/>
      <c r="H124" s="44"/>
      <c r="I124" s="43"/>
      <c r="J124" s="44"/>
      <c r="K124" s="43"/>
    </row>
    <row r="125" spans="4:11">
      <c r="D125" s="61"/>
      <c r="E125" s="41"/>
      <c r="F125" s="41"/>
      <c r="G125" s="43"/>
      <c r="H125" s="44"/>
      <c r="I125" s="43"/>
      <c r="J125" s="44"/>
      <c r="K125" s="43"/>
    </row>
    <row r="126" spans="4:11">
      <c r="D126" s="61"/>
      <c r="E126" s="41"/>
      <c r="F126" s="41"/>
      <c r="G126" s="43"/>
      <c r="H126" s="44"/>
      <c r="I126" s="43"/>
      <c r="J126" s="44"/>
      <c r="K126" s="43"/>
    </row>
    <row r="127" spans="4:11">
      <c r="D127" s="61"/>
      <c r="E127" s="41"/>
      <c r="F127" s="41"/>
      <c r="G127" s="43"/>
      <c r="H127" s="44"/>
      <c r="I127" s="43"/>
      <c r="J127" s="44"/>
      <c r="K127" s="43"/>
    </row>
    <row r="128" spans="4:11">
      <c r="D128" s="61"/>
      <c r="E128" s="41"/>
      <c r="F128" s="41"/>
      <c r="G128" s="43"/>
      <c r="H128" s="44"/>
      <c r="I128" s="43"/>
      <c r="J128" s="44"/>
      <c r="K128" s="43"/>
    </row>
    <row r="129" spans="4:11">
      <c r="D129" s="61"/>
      <c r="E129" s="41"/>
      <c r="F129" s="41"/>
      <c r="G129" s="43"/>
      <c r="H129" s="44"/>
      <c r="I129" s="43"/>
      <c r="J129" s="44"/>
      <c r="K129" s="43"/>
    </row>
    <row r="130" spans="4:11">
      <c r="D130" s="61"/>
      <c r="E130" s="41"/>
      <c r="F130" s="41"/>
      <c r="G130" s="43"/>
      <c r="H130" s="44"/>
      <c r="I130" s="43"/>
      <c r="J130" s="44"/>
      <c r="K130" s="43"/>
    </row>
    <row r="131" spans="4:11">
      <c r="D131" s="61"/>
      <c r="E131" s="41"/>
      <c r="F131" s="41"/>
      <c r="G131" s="43"/>
      <c r="H131" s="44"/>
      <c r="I131" s="43"/>
      <c r="J131" s="44"/>
      <c r="K131" s="43"/>
    </row>
    <row r="132" spans="4:11">
      <c r="D132" s="61"/>
      <c r="E132" s="41"/>
      <c r="F132" s="41"/>
      <c r="G132" s="43"/>
      <c r="H132" s="44"/>
      <c r="I132" s="43"/>
      <c r="J132" s="44"/>
      <c r="K132" s="43"/>
    </row>
    <row r="133" spans="4:11">
      <c r="D133" s="61"/>
      <c r="E133" s="41"/>
      <c r="F133" s="41"/>
      <c r="G133" s="43"/>
      <c r="H133" s="44"/>
      <c r="I133" s="43"/>
      <c r="J133" s="44"/>
      <c r="K133" s="43"/>
    </row>
    <row r="134" spans="4:11">
      <c r="D134" s="60"/>
      <c r="E134" s="40"/>
      <c r="F134" s="40"/>
      <c r="G134" s="43"/>
      <c r="H134" s="44"/>
      <c r="I134" s="43"/>
      <c r="J134" s="44"/>
      <c r="K134" s="43"/>
    </row>
    <row r="135" spans="4:11">
      <c r="D135" s="61"/>
      <c r="E135" s="41"/>
      <c r="F135" s="41"/>
      <c r="G135" s="43"/>
      <c r="H135" s="44"/>
      <c r="I135" s="43"/>
      <c r="J135" s="44"/>
      <c r="K135" s="43"/>
    </row>
    <row r="136" spans="4:11">
      <c r="D136" s="61"/>
      <c r="E136" s="41"/>
      <c r="F136" s="41"/>
      <c r="G136" s="43"/>
      <c r="H136" s="44"/>
      <c r="I136" s="43"/>
      <c r="J136" s="44"/>
      <c r="K136" s="43"/>
    </row>
    <row r="137" spans="4:11">
      <c r="D137" s="61"/>
      <c r="E137" s="41"/>
      <c r="F137" s="41"/>
      <c r="G137" s="43"/>
      <c r="H137" s="44"/>
      <c r="I137" s="43"/>
      <c r="J137" s="44"/>
      <c r="K137" s="43"/>
    </row>
    <row r="138" spans="4:11">
      <c r="D138" s="61"/>
      <c r="E138" s="41"/>
      <c r="F138" s="41"/>
      <c r="G138" s="43"/>
      <c r="H138" s="44"/>
      <c r="I138" s="43"/>
      <c r="J138" s="44"/>
      <c r="K138" s="43"/>
    </row>
    <row r="139" spans="4:11">
      <c r="D139" s="61"/>
      <c r="E139" s="41"/>
      <c r="F139" s="41"/>
      <c r="G139" s="43"/>
      <c r="H139" s="44"/>
      <c r="I139" s="43"/>
      <c r="J139" s="44"/>
      <c r="K139" s="43"/>
    </row>
    <row r="140" spans="4:11">
      <c r="D140" s="61"/>
      <c r="E140" s="41"/>
      <c r="F140" s="41"/>
      <c r="G140" s="43"/>
      <c r="H140" s="44"/>
      <c r="I140" s="43"/>
      <c r="J140" s="44"/>
      <c r="K140" s="43"/>
    </row>
    <row r="141" spans="4:11">
      <c r="D141" s="61"/>
      <c r="E141" s="41"/>
      <c r="F141" s="41"/>
      <c r="G141" s="43"/>
      <c r="H141" s="44"/>
      <c r="I141" s="43"/>
      <c r="J141" s="44"/>
      <c r="K141" s="43"/>
    </row>
    <row r="142" spans="4:11">
      <c r="D142" s="61"/>
      <c r="E142" s="41"/>
      <c r="F142" s="41"/>
      <c r="G142" s="43"/>
      <c r="H142" s="44"/>
      <c r="I142" s="43"/>
      <c r="J142" s="44"/>
      <c r="K142" s="43"/>
    </row>
    <row r="143" spans="4:11">
      <c r="D143" s="61"/>
      <c r="E143" s="41"/>
      <c r="F143" s="41"/>
      <c r="G143" s="43"/>
      <c r="H143" s="44"/>
      <c r="I143" s="43"/>
      <c r="J143" s="44"/>
      <c r="K143" s="43"/>
    </row>
    <row r="144" spans="4:11">
      <c r="D144" s="61"/>
      <c r="E144" s="41"/>
      <c r="F144" s="41"/>
      <c r="G144" s="43"/>
      <c r="H144" s="44"/>
      <c r="I144" s="43"/>
      <c r="J144" s="44"/>
      <c r="K144" s="43"/>
    </row>
    <row r="145" spans="4:11">
      <c r="D145" s="61"/>
      <c r="E145" s="41"/>
      <c r="F145" s="41"/>
      <c r="G145" s="43"/>
      <c r="H145" s="44"/>
      <c r="I145" s="43"/>
      <c r="J145" s="44"/>
      <c r="K145" s="43"/>
    </row>
    <row r="146" spans="4:11">
      <c r="D146" s="61"/>
      <c r="E146" s="41"/>
      <c r="F146" s="41"/>
      <c r="G146" s="43"/>
      <c r="H146" s="44"/>
      <c r="I146" s="43"/>
      <c r="J146" s="44"/>
      <c r="K146" s="43"/>
    </row>
    <row r="147" spans="4:11">
      <c r="D147" s="60"/>
      <c r="E147" s="40"/>
      <c r="F147" s="40"/>
      <c r="G147" s="43"/>
      <c r="H147" s="44"/>
      <c r="I147" s="43"/>
      <c r="J147" s="44"/>
      <c r="K147" s="43"/>
    </row>
    <row r="148" spans="4:11">
      <c r="D148" s="61"/>
      <c r="E148" s="41"/>
      <c r="F148" s="41"/>
      <c r="G148" s="43"/>
      <c r="H148" s="44"/>
      <c r="I148" s="43"/>
      <c r="J148" s="44"/>
      <c r="K148" s="43"/>
    </row>
    <row r="149" spans="4:11">
      <c r="D149" s="61"/>
      <c r="E149" s="41"/>
      <c r="F149" s="41"/>
      <c r="G149" s="43"/>
      <c r="H149" s="44"/>
      <c r="I149" s="43"/>
      <c r="J149" s="44"/>
      <c r="K149" s="43"/>
    </row>
    <row r="150" spans="4:11">
      <c r="D150" s="61"/>
      <c r="E150" s="41"/>
      <c r="F150" s="41"/>
      <c r="G150" s="43"/>
      <c r="H150" s="44"/>
      <c r="I150" s="43"/>
      <c r="J150" s="44"/>
      <c r="K150" s="43"/>
    </row>
    <row r="151" spans="4:11">
      <c r="D151" s="61"/>
      <c r="E151" s="41"/>
      <c r="F151" s="41"/>
      <c r="G151" s="43"/>
      <c r="H151" s="44"/>
      <c r="I151" s="43"/>
      <c r="J151" s="44"/>
      <c r="K151" s="43"/>
    </row>
    <row r="152" spans="4:11">
      <c r="D152" s="61"/>
      <c r="E152" s="41"/>
      <c r="F152" s="41"/>
      <c r="G152" s="43"/>
      <c r="H152" s="44"/>
      <c r="I152" s="43"/>
      <c r="J152" s="44"/>
      <c r="K152" s="43"/>
    </row>
    <row r="153" spans="4:11">
      <c r="D153" s="61"/>
      <c r="E153" s="41"/>
      <c r="F153" s="41"/>
      <c r="G153" s="43"/>
      <c r="H153" s="44"/>
      <c r="I153" s="43"/>
      <c r="J153" s="44"/>
      <c r="K153" s="43"/>
    </row>
    <row r="154" spans="4:11">
      <c r="D154" s="61"/>
      <c r="E154" s="41"/>
      <c r="F154" s="41"/>
      <c r="G154" s="43"/>
      <c r="H154" s="44"/>
      <c r="I154" s="43"/>
      <c r="J154" s="44"/>
      <c r="K154" s="43"/>
    </row>
    <row r="155" spans="4:11">
      <c r="D155" s="61"/>
      <c r="E155" s="41"/>
      <c r="F155" s="41"/>
      <c r="G155" s="43"/>
      <c r="H155" s="44"/>
      <c r="I155" s="43"/>
      <c r="J155" s="44"/>
      <c r="K155" s="43"/>
    </row>
    <row r="156" spans="4:11">
      <c r="D156" s="61"/>
      <c r="E156" s="41"/>
      <c r="F156" s="41"/>
      <c r="G156" s="43"/>
      <c r="H156" s="44"/>
      <c r="I156" s="43"/>
      <c r="J156" s="44"/>
      <c r="K156" s="43"/>
    </row>
    <row r="157" spans="4:11">
      <c r="D157" s="61"/>
      <c r="E157" s="41"/>
      <c r="F157" s="41"/>
      <c r="G157" s="43"/>
      <c r="H157" s="44"/>
      <c r="I157" s="43"/>
      <c r="J157" s="44"/>
      <c r="K157" s="43"/>
    </row>
    <row r="158" spans="4:11">
      <c r="D158" s="61"/>
      <c r="E158" s="41"/>
      <c r="F158" s="41"/>
      <c r="G158" s="43"/>
      <c r="H158" s="44"/>
      <c r="I158" s="43"/>
      <c r="J158" s="44"/>
      <c r="K158" s="43"/>
    </row>
    <row r="159" spans="4:11">
      <c r="D159" s="61"/>
      <c r="E159" s="41"/>
      <c r="F159" s="41"/>
      <c r="G159" s="43"/>
      <c r="H159" s="44"/>
      <c r="I159" s="43"/>
      <c r="J159" s="44"/>
      <c r="K159" s="43"/>
    </row>
    <row r="160" spans="4:11">
      <c r="D160" s="60"/>
      <c r="E160" s="40"/>
      <c r="F160" s="40"/>
      <c r="G160" s="43"/>
      <c r="H160" s="44"/>
      <c r="I160" s="43"/>
      <c r="J160" s="44"/>
      <c r="K160" s="43"/>
    </row>
    <row r="161" spans="4:11">
      <c r="D161" s="61"/>
      <c r="E161" s="41"/>
      <c r="F161" s="41"/>
      <c r="G161" s="43"/>
      <c r="H161" s="44"/>
      <c r="I161" s="43"/>
      <c r="J161" s="44"/>
      <c r="K161" s="43"/>
    </row>
    <row r="162" spans="4:11">
      <c r="D162" s="61"/>
      <c r="E162" s="41"/>
      <c r="F162" s="41"/>
      <c r="G162" s="43"/>
      <c r="H162" s="44"/>
      <c r="I162" s="43"/>
      <c r="J162" s="44"/>
      <c r="K162" s="43"/>
    </row>
    <row r="163" spans="4:11">
      <c r="D163" s="61"/>
      <c r="E163" s="41"/>
      <c r="F163" s="41"/>
      <c r="G163" s="43"/>
      <c r="H163" s="44"/>
      <c r="I163" s="43"/>
      <c r="J163" s="44"/>
      <c r="K163" s="43"/>
    </row>
    <row r="164" spans="4:11">
      <c r="D164" s="61"/>
      <c r="E164" s="41"/>
      <c r="F164" s="41"/>
      <c r="G164" s="43"/>
      <c r="H164" s="44"/>
      <c r="I164" s="43"/>
      <c r="J164" s="44"/>
      <c r="K164" s="43"/>
    </row>
    <row r="165" spans="4:11">
      <c r="D165" s="61"/>
      <c r="E165" s="41"/>
      <c r="F165" s="41"/>
      <c r="G165" s="43"/>
      <c r="H165" s="44"/>
      <c r="I165" s="43"/>
      <c r="J165" s="44"/>
      <c r="K165" s="43"/>
    </row>
    <row r="166" spans="4:11">
      <c r="D166" s="61"/>
      <c r="E166" s="41"/>
      <c r="F166" s="41"/>
      <c r="G166" s="43"/>
      <c r="H166" s="44"/>
      <c r="I166" s="43"/>
      <c r="J166" s="44"/>
      <c r="K166" s="43"/>
    </row>
    <row r="167" spans="4:11">
      <c r="D167" s="61"/>
      <c r="E167" s="41"/>
      <c r="F167" s="41"/>
      <c r="G167" s="43"/>
      <c r="H167" s="44"/>
      <c r="I167" s="43"/>
      <c r="J167" s="44"/>
      <c r="K167" s="43"/>
    </row>
    <row r="168" spans="4:11">
      <c r="D168" s="61"/>
      <c r="E168" s="41"/>
      <c r="F168" s="41"/>
      <c r="G168" s="43"/>
      <c r="H168" s="44"/>
      <c r="I168" s="43"/>
      <c r="J168" s="44"/>
      <c r="K168" s="43"/>
    </row>
    <row r="169" spans="4:11">
      <c r="D169" s="61"/>
      <c r="E169" s="41"/>
      <c r="F169" s="41"/>
      <c r="G169" s="43"/>
      <c r="H169" s="44"/>
      <c r="I169" s="43"/>
      <c r="J169" s="44"/>
      <c r="K169" s="43"/>
    </row>
    <row r="170" spans="4:11">
      <c r="D170" s="61"/>
      <c r="E170" s="41"/>
      <c r="F170" s="41"/>
      <c r="G170" s="43"/>
      <c r="H170" s="44"/>
      <c r="I170" s="43"/>
      <c r="J170" s="44"/>
      <c r="K170" s="43"/>
    </row>
    <row r="171" spans="4:11">
      <c r="D171" s="61"/>
      <c r="E171" s="41"/>
      <c r="F171" s="41"/>
      <c r="G171" s="43"/>
      <c r="H171" s="44"/>
      <c r="I171" s="43"/>
      <c r="J171" s="44"/>
      <c r="K171" s="43"/>
    </row>
    <row r="172" spans="4:11">
      <c r="D172" s="61"/>
      <c r="E172" s="41"/>
      <c r="F172" s="41"/>
      <c r="G172" s="43"/>
      <c r="H172" s="44"/>
      <c r="I172" s="43"/>
      <c r="J172" s="44"/>
      <c r="K172" s="43"/>
    </row>
    <row r="173" spans="4:11">
      <c r="D173" s="60"/>
      <c r="E173" s="40"/>
      <c r="F173" s="40"/>
      <c r="G173" s="43"/>
      <c r="H173" s="44"/>
      <c r="I173" s="43"/>
      <c r="J173" s="44"/>
      <c r="K173" s="43"/>
    </row>
    <row r="174" spans="4:11">
      <c r="D174" s="61"/>
      <c r="E174" s="41"/>
      <c r="F174" s="41"/>
      <c r="G174" s="43"/>
      <c r="H174" s="44"/>
      <c r="I174" s="43"/>
      <c r="J174" s="44"/>
      <c r="K174" s="43"/>
    </row>
    <row r="175" spans="4:11">
      <c r="D175" s="61"/>
      <c r="E175" s="41"/>
      <c r="F175" s="41"/>
      <c r="G175" s="43"/>
      <c r="H175" s="44"/>
      <c r="I175" s="43"/>
      <c r="J175" s="44"/>
      <c r="K175" s="43"/>
    </row>
    <row r="176" spans="4:11">
      <c r="D176" s="61"/>
      <c r="E176" s="41"/>
      <c r="F176" s="41"/>
      <c r="G176" s="43"/>
      <c r="H176" s="44"/>
      <c r="I176" s="43"/>
      <c r="J176" s="44"/>
      <c r="K176" s="43"/>
    </row>
    <row r="177" spans="4:11">
      <c r="D177" s="61"/>
      <c r="E177" s="41"/>
      <c r="F177" s="41"/>
      <c r="G177" s="43"/>
      <c r="H177" s="44"/>
      <c r="I177" s="43"/>
      <c r="J177" s="44"/>
      <c r="K177" s="43"/>
    </row>
    <row r="178" spans="4:11">
      <c r="D178" s="61"/>
      <c r="E178" s="41"/>
      <c r="F178" s="41"/>
      <c r="G178" s="43"/>
      <c r="H178" s="44"/>
      <c r="I178" s="43"/>
      <c r="J178" s="44"/>
      <c r="K178" s="43"/>
    </row>
    <row r="179" spans="4:11">
      <c r="D179" s="61"/>
      <c r="E179" s="41"/>
      <c r="F179" s="41"/>
      <c r="G179" s="43"/>
      <c r="H179" s="44"/>
      <c r="I179" s="43"/>
      <c r="J179" s="44"/>
      <c r="K179" s="43"/>
    </row>
    <row r="180" spans="4:11">
      <c r="D180" s="61"/>
      <c r="E180" s="41"/>
      <c r="F180" s="41"/>
      <c r="G180" s="43"/>
      <c r="H180" s="44"/>
      <c r="I180" s="43"/>
      <c r="J180" s="44"/>
      <c r="K180" s="43"/>
    </row>
    <row r="181" spans="4:11">
      <c r="D181" s="61"/>
      <c r="E181" s="41"/>
      <c r="F181" s="41"/>
      <c r="G181" s="43"/>
      <c r="H181" s="44"/>
      <c r="I181" s="43"/>
      <c r="J181" s="44"/>
      <c r="K181" s="43"/>
    </row>
    <row r="182" spans="4:11">
      <c r="D182" s="61"/>
      <c r="E182" s="41"/>
      <c r="F182" s="41"/>
      <c r="G182" s="43"/>
      <c r="H182" s="44"/>
      <c r="I182" s="43"/>
      <c r="J182" s="44"/>
      <c r="K182" s="43"/>
    </row>
    <row r="183" spans="4:11">
      <c r="D183" s="61"/>
      <c r="E183" s="41"/>
      <c r="F183" s="41"/>
      <c r="G183" s="43"/>
      <c r="H183" s="44"/>
      <c r="I183" s="43"/>
      <c r="J183" s="44"/>
      <c r="K183" s="43"/>
    </row>
    <row r="184" spans="4:11">
      <c r="D184" s="61"/>
      <c r="E184" s="41"/>
      <c r="F184" s="41"/>
      <c r="G184" s="43"/>
      <c r="H184" s="44"/>
      <c r="I184" s="43"/>
      <c r="J184" s="44"/>
      <c r="K184" s="43"/>
    </row>
    <row r="185" spans="4:11">
      <c r="D185" s="61"/>
      <c r="E185" s="41"/>
      <c r="F185" s="41"/>
      <c r="G185" s="43"/>
      <c r="H185" s="44"/>
      <c r="I185" s="43"/>
      <c r="J185" s="44"/>
      <c r="K185" s="43"/>
    </row>
    <row r="186" spans="4:11">
      <c r="D186" s="60"/>
      <c r="E186" s="40"/>
      <c r="F186" s="40"/>
      <c r="G186" s="43"/>
      <c r="H186" s="44"/>
      <c r="I186" s="43"/>
      <c r="J186" s="44"/>
      <c r="K186" s="43"/>
    </row>
    <row r="187" spans="4:11">
      <c r="D187" s="61"/>
      <c r="E187" s="41"/>
      <c r="F187" s="41"/>
      <c r="G187" s="43"/>
      <c r="H187" s="44"/>
      <c r="I187" s="43"/>
      <c r="J187" s="44"/>
      <c r="K187" s="43"/>
    </row>
    <row r="188" spans="4:11">
      <c r="D188" s="61"/>
      <c r="E188" s="41"/>
      <c r="F188" s="41"/>
      <c r="G188" s="43"/>
      <c r="H188" s="44"/>
      <c r="I188" s="43"/>
      <c r="J188" s="44"/>
      <c r="K188" s="43"/>
    </row>
    <row r="189" spans="4:11">
      <c r="D189" s="61"/>
      <c r="E189" s="41"/>
      <c r="F189" s="41"/>
      <c r="G189" s="43"/>
      <c r="H189" s="44"/>
      <c r="I189" s="43"/>
      <c r="J189" s="44"/>
      <c r="K189" s="43"/>
    </row>
    <row r="190" spans="4:11">
      <c r="D190" s="61"/>
      <c r="E190" s="41"/>
      <c r="F190" s="41"/>
      <c r="G190" s="43"/>
      <c r="H190" s="44"/>
      <c r="I190" s="43"/>
      <c r="J190" s="44"/>
      <c r="K190" s="43"/>
    </row>
    <row r="191" spans="4:11">
      <c r="D191" s="61"/>
      <c r="E191" s="41"/>
      <c r="F191" s="41"/>
      <c r="G191" s="43"/>
      <c r="H191" s="44"/>
      <c r="I191" s="43"/>
      <c r="J191" s="44"/>
      <c r="K191" s="43"/>
    </row>
    <row r="192" spans="4:11">
      <c r="D192" s="61"/>
      <c r="E192" s="41"/>
      <c r="F192" s="41"/>
      <c r="G192" s="43"/>
      <c r="H192" s="44"/>
      <c r="I192" s="43"/>
      <c r="J192" s="44"/>
      <c r="K192" s="43"/>
    </row>
    <row r="193" spans="4:11">
      <c r="D193" s="61"/>
      <c r="E193" s="41"/>
      <c r="F193" s="41"/>
      <c r="G193" s="43"/>
      <c r="H193" s="44"/>
      <c r="I193" s="43"/>
      <c r="J193" s="44"/>
      <c r="K193" s="43"/>
    </row>
    <row r="194" spans="4:11">
      <c r="D194" s="61"/>
      <c r="E194" s="41"/>
      <c r="F194" s="41"/>
      <c r="G194" s="43"/>
      <c r="H194" s="44"/>
      <c r="I194" s="43"/>
      <c r="J194" s="44"/>
      <c r="K194" s="43"/>
    </row>
    <row r="195" spans="4:11">
      <c r="D195" s="61"/>
      <c r="E195" s="41"/>
      <c r="F195" s="41"/>
      <c r="G195" s="43"/>
      <c r="H195" s="44"/>
      <c r="I195" s="43"/>
      <c r="J195" s="44"/>
      <c r="K195" s="43"/>
    </row>
    <row r="196" spans="4:11">
      <c r="D196" s="61"/>
      <c r="E196" s="41"/>
      <c r="F196" s="41"/>
      <c r="G196" s="43"/>
      <c r="H196" s="44"/>
      <c r="I196" s="43"/>
      <c r="J196" s="44"/>
      <c r="K196" s="43"/>
    </row>
    <row r="197" spans="4:11">
      <c r="D197" s="61"/>
      <c r="E197" s="41"/>
      <c r="F197" s="41"/>
      <c r="G197" s="43"/>
      <c r="H197" s="44"/>
      <c r="I197" s="43"/>
      <c r="J197" s="44"/>
      <c r="K197" s="43"/>
    </row>
    <row r="198" spans="4:11">
      <c r="D198" s="61"/>
      <c r="E198" s="41"/>
      <c r="F198" s="41"/>
      <c r="G198" s="43"/>
      <c r="H198" s="44"/>
      <c r="I198" s="43"/>
      <c r="J198" s="44"/>
      <c r="K198" s="43"/>
    </row>
    <row r="199" spans="4:11">
      <c r="D199" s="60"/>
      <c r="E199" s="40"/>
      <c r="F199" s="40"/>
      <c r="G199" s="43"/>
      <c r="H199" s="44"/>
      <c r="I199" s="43"/>
      <c r="J199" s="44"/>
      <c r="K199" s="43"/>
    </row>
    <row r="200" spans="4:11">
      <c r="D200" s="61"/>
      <c r="E200" s="41"/>
      <c r="F200" s="41"/>
      <c r="G200" s="43"/>
      <c r="H200" s="44"/>
      <c r="I200" s="43"/>
      <c r="J200" s="44"/>
      <c r="K200" s="43"/>
    </row>
    <row r="201" spans="4:11">
      <c r="D201" s="61"/>
      <c r="E201" s="41"/>
      <c r="F201" s="41"/>
      <c r="G201" s="43"/>
      <c r="H201" s="44"/>
      <c r="I201" s="43"/>
      <c r="J201" s="44"/>
      <c r="K201" s="43"/>
    </row>
    <row r="202" spans="4:11">
      <c r="D202" s="61"/>
      <c r="E202" s="41"/>
      <c r="F202" s="41"/>
      <c r="G202" s="43"/>
      <c r="H202" s="44"/>
      <c r="I202" s="43"/>
      <c r="J202" s="44"/>
      <c r="K202" s="43"/>
    </row>
    <row r="203" spans="4:11">
      <c r="D203" s="61"/>
      <c r="E203" s="41"/>
      <c r="F203" s="41"/>
      <c r="G203" s="43"/>
      <c r="H203" s="44"/>
      <c r="I203" s="43"/>
      <c r="J203" s="44"/>
      <c r="K203" s="43"/>
    </row>
    <row r="204" spans="4:11">
      <c r="D204" s="61"/>
      <c r="E204" s="41"/>
      <c r="F204" s="41"/>
      <c r="G204" s="43"/>
      <c r="H204" s="44"/>
      <c r="I204" s="43"/>
      <c r="J204" s="44"/>
      <c r="K204" s="43"/>
    </row>
    <row r="205" spans="4:11">
      <c r="D205" s="61"/>
      <c r="E205" s="41"/>
      <c r="F205" s="41"/>
      <c r="G205" s="43"/>
      <c r="H205" s="44"/>
      <c r="I205" s="43"/>
      <c r="J205" s="44"/>
      <c r="K205" s="43"/>
    </row>
    <row r="206" spans="4:11">
      <c r="D206" s="61"/>
      <c r="E206" s="41"/>
      <c r="F206" s="41"/>
      <c r="G206" s="43"/>
      <c r="H206" s="44"/>
      <c r="I206" s="43"/>
      <c r="J206" s="44"/>
      <c r="K206" s="43"/>
    </row>
    <row r="207" spans="4:11">
      <c r="D207" s="61"/>
      <c r="E207" s="41"/>
      <c r="F207" s="41"/>
      <c r="G207" s="43"/>
      <c r="H207" s="44"/>
      <c r="I207" s="43"/>
      <c r="J207" s="44"/>
      <c r="K207" s="43"/>
    </row>
    <row r="208" spans="4:11">
      <c r="D208" s="61"/>
      <c r="E208" s="41"/>
      <c r="F208" s="41"/>
      <c r="G208" s="43"/>
      <c r="H208" s="44"/>
      <c r="I208" s="43"/>
      <c r="J208" s="44"/>
      <c r="K208" s="43"/>
    </row>
    <row r="209" spans="4:11">
      <c r="D209" s="61"/>
      <c r="E209" s="41"/>
      <c r="F209" s="41"/>
      <c r="G209" s="43"/>
      <c r="H209" s="44"/>
      <c r="I209" s="43"/>
      <c r="J209" s="44"/>
      <c r="K209" s="43"/>
    </row>
    <row r="210" spans="4:11">
      <c r="D210" s="61"/>
      <c r="E210" s="41"/>
      <c r="F210" s="41"/>
      <c r="G210" s="43"/>
      <c r="H210" s="44"/>
      <c r="I210" s="43"/>
      <c r="J210" s="44"/>
      <c r="K210" s="43"/>
    </row>
    <row r="211" spans="4:11">
      <c r="D211" s="61"/>
      <c r="E211" s="41"/>
      <c r="F211" s="41"/>
      <c r="G211" s="43"/>
      <c r="H211" s="44"/>
      <c r="I211" s="43"/>
      <c r="J211" s="44"/>
      <c r="K211" s="43"/>
    </row>
    <row r="212" spans="4:11">
      <c r="D212" s="60"/>
      <c r="E212" s="40"/>
      <c r="F212" s="40"/>
      <c r="G212" s="43"/>
      <c r="H212" s="44"/>
      <c r="I212" s="43"/>
      <c r="J212" s="44"/>
      <c r="K212" s="43"/>
    </row>
    <row r="213" spans="4:11">
      <c r="D213" s="61"/>
      <c r="E213" s="41"/>
      <c r="F213" s="41"/>
      <c r="G213" s="43"/>
      <c r="H213" s="44"/>
      <c r="I213" s="43"/>
      <c r="J213" s="44"/>
      <c r="K213" s="43"/>
    </row>
    <row r="214" spans="4:11">
      <c r="D214" s="61"/>
      <c r="E214" s="41"/>
      <c r="F214" s="41"/>
      <c r="G214" s="43"/>
      <c r="H214" s="44"/>
      <c r="I214" s="43"/>
      <c r="J214" s="44"/>
      <c r="K214" s="43"/>
    </row>
    <row r="215" spans="4:11">
      <c r="D215" s="61"/>
      <c r="E215" s="41"/>
      <c r="F215" s="41"/>
      <c r="G215" s="43"/>
      <c r="H215" s="44"/>
      <c r="I215" s="43"/>
      <c r="J215" s="44"/>
      <c r="K215" s="43"/>
    </row>
    <row r="216" spans="4:11">
      <c r="D216" s="61"/>
      <c r="E216" s="41"/>
      <c r="F216" s="41"/>
      <c r="G216" s="43"/>
      <c r="H216" s="44"/>
      <c r="I216" s="43"/>
      <c r="J216" s="44"/>
      <c r="K216" s="43"/>
    </row>
    <row r="217" spans="4:11">
      <c r="D217" s="61"/>
      <c r="E217" s="41"/>
      <c r="F217" s="41"/>
      <c r="G217" s="43"/>
      <c r="H217" s="44"/>
      <c r="I217" s="43"/>
      <c r="J217" s="44"/>
      <c r="K217" s="43"/>
    </row>
    <row r="218" spans="4:11">
      <c r="D218" s="61"/>
      <c r="E218" s="41"/>
      <c r="F218" s="41"/>
      <c r="G218" s="43"/>
      <c r="H218" s="44"/>
      <c r="I218" s="43"/>
      <c r="J218" s="44"/>
      <c r="K218" s="43"/>
    </row>
    <row r="219" spans="4:11">
      <c r="D219" s="61"/>
      <c r="E219" s="41"/>
      <c r="F219" s="41"/>
      <c r="G219" s="43"/>
      <c r="H219" s="44"/>
      <c r="I219" s="43"/>
      <c r="J219" s="44"/>
      <c r="K219" s="43"/>
    </row>
    <row r="220" spans="4:11">
      <c r="D220" s="61"/>
      <c r="E220" s="41"/>
      <c r="F220" s="41"/>
      <c r="G220" s="43"/>
      <c r="H220" s="44"/>
      <c r="I220" s="43"/>
      <c r="J220" s="44"/>
      <c r="K220" s="43"/>
    </row>
    <row r="221" spans="4:11">
      <c r="D221" s="61"/>
      <c r="E221" s="41"/>
      <c r="F221" s="41"/>
      <c r="G221" s="43"/>
      <c r="H221" s="44"/>
      <c r="I221" s="43"/>
      <c r="J221" s="44"/>
      <c r="K221" s="43"/>
    </row>
    <row r="222" spans="4:11">
      <c r="D222" s="61"/>
      <c r="E222" s="41"/>
      <c r="F222" s="41"/>
      <c r="G222" s="43"/>
      <c r="H222" s="44"/>
      <c r="I222" s="43"/>
      <c r="J222" s="44"/>
      <c r="K222" s="43"/>
    </row>
    <row r="223" spans="4:11">
      <c r="D223" s="61"/>
      <c r="E223" s="41"/>
      <c r="F223" s="41"/>
      <c r="G223" s="43"/>
      <c r="H223" s="44"/>
      <c r="I223" s="43"/>
      <c r="J223" s="44"/>
      <c r="K223" s="43"/>
    </row>
    <row r="224" spans="4:11">
      <c r="D224" s="61"/>
      <c r="E224" s="41"/>
      <c r="F224" s="41"/>
      <c r="G224" s="43"/>
      <c r="H224" s="44"/>
      <c r="I224" s="43"/>
      <c r="J224" s="44"/>
      <c r="K224" s="43"/>
    </row>
    <row r="225" spans="4:11">
      <c r="D225" s="60"/>
      <c r="E225" s="40"/>
      <c r="F225" s="40"/>
      <c r="G225" s="43"/>
      <c r="H225" s="44"/>
      <c r="I225" s="43"/>
      <c r="J225" s="44"/>
      <c r="K225" s="43"/>
    </row>
    <row r="226" spans="4:11">
      <c r="D226" s="61"/>
      <c r="E226" s="41"/>
      <c r="F226" s="41"/>
      <c r="G226" s="43"/>
      <c r="H226" s="44"/>
      <c r="I226" s="43"/>
      <c r="J226" s="44"/>
      <c r="K226" s="43"/>
    </row>
    <row r="227" spans="4:11">
      <c r="D227" s="61"/>
      <c r="E227" s="41"/>
      <c r="F227" s="41"/>
      <c r="G227" s="43"/>
      <c r="H227" s="44"/>
      <c r="I227" s="43"/>
      <c r="J227" s="44"/>
      <c r="K227" s="43"/>
    </row>
    <row r="228" spans="4:11">
      <c r="D228" s="61"/>
      <c r="E228" s="41"/>
      <c r="F228" s="41"/>
      <c r="G228" s="43"/>
      <c r="H228" s="44"/>
      <c r="I228" s="43"/>
      <c r="J228" s="44"/>
      <c r="K228" s="43"/>
    </row>
    <row r="229" spans="4:11">
      <c r="D229" s="61"/>
      <c r="E229" s="41"/>
      <c r="F229" s="41"/>
      <c r="G229" s="43"/>
      <c r="H229" s="44"/>
      <c r="I229" s="43"/>
      <c r="J229" s="44"/>
      <c r="K229" s="43"/>
    </row>
    <row r="230" spans="4:11">
      <c r="D230" s="61"/>
      <c r="E230" s="41"/>
      <c r="F230" s="41"/>
      <c r="G230" s="43"/>
      <c r="H230" s="44"/>
      <c r="I230" s="43"/>
      <c r="J230" s="44"/>
      <c r="K230" s="43"/>
    </row>
    <row r="231" spans="4:11">
      <c r="D231" s="61"/>
      <c r="E231" s="41"/>
      <c r="F231" s="41"/>
      <c r="G231" s="43"/>
      <c r="H231" s="44"/>
      <c r="I231" s="43"/>
      <c r="J231" s="44"/>
      <c r="K231" s="43"/>
    </row>
    <row r="232" spans="4:11">
      <c r="D232" s="61"/>
      <c r="E232" s="41"/>
      <c r="F232" s="41"/>
      <c r="G232" s="43"/>
      <c r="H232" s="44"/>
      <c r="I232" s="43"/>
      <c r="J232" s="44"/>
      <c r="K232" s="43"/>
    </row>
    <row r="233" spans="4:11">
      <c r="D233" s="61"/>
      <c r="E233" s="41"/>
      <c r="F233" s="41"/>
      <c r="G233" s="43"/>
      <c r="H233" s="44"/>
      <c r="I233" s="43"/>
      <c r="J233" s="44"/>
      <c r="K233" s="43"/>
    </row>
    <row r="234" spans="4:11">
      <c r="D234" s="61"/>
      <c r="E234" s="41"/>
      <c r="F234" s="41"/>
      <c r="G234" s="43"/>
      <c r="H234" s="44"/>
      <c r="I234" s="43"/>
      <c r="J234" s="44"/>
      <c r="K234" s="43"/>
    </row>
    <row r="235" spans="4:11">
      <c r="D235" s="61"/>
      <c r="E235" s="41"/>
      <c r="F235" s="41"/>
      <c r="G235" s="43"/>
      <c r="H235" s="44"/>
      <c r="I235" s="43"/>
      <c r="J235" s="44"/>
      <c r="K235" s="43"/>
    </row>
    <row r="236" spans="4:11">
      <c r="D236" s="61"/>
      <c r="E236" s="41"/>
      <c r="F236" s="41"/>
      <c r="G236" s="43"/>
      <c r="H236" s="44"/>
      <c r="I236" s="43"/>
      <c r="J236" s="44"/>
      <c r="K236" s="43"/>
    </row>
    <row r="237" spans="4:11">
      <c r="D237" s="61"/>
      <c r="E237" s="41"/>
      <c r="F237" s="41"/>
      <c r="G237" s="43"/>
      <c r="H237" s="44"/>
      <c r="I237" s="43"/>
      <c r="J237" s="44"/>
      <c r="K237" s="43"/>
    </row>
    <row r="238" spans="4:11">
      <c r="D238" s="60"/>
      <c r="E238" s="40"/>
      <c r="F238" s="40"/>
      <c r="G238" s="43"/>
      <c r="H238" s="44"/>
      <c r="I238" s="43"/>
      <c r="J238" s="44"/>
      <c r="K238" s="43"/>
    </row>
    <row r="239" spans="4:11">
      <c r="D239" s="61"/>
      <c r="E239" s="41"/>
      <c r="F239" s="41"/>
      <c r="G239" s="43"/>
      <c r="H239" s="44"/>
      <c r="I239" s="43"/>
      <c r="J239" s="44"/>
      <c r="K239" s="43"/>
    </row>
    <row r="240" spans="4:11">
      <c r="D240" s="61"/>
      <c r="E240" s="41"/>
      <c r="F240" s="41"/>
      <c r="G240" s="43"/>
      <c r="H240" s="44"/>
      <c r="I240" s="43"/>
      <c r="J240" s="44"/>
      <c r="K240" s="43"/>
    </row>
    <row r="241" spans="4:11">
      <c r="D241" s="61"/>
      <c r="E241" s="41"/>
      <c r="F241" s="41"/>
      <c r="G241" s="43"/>
      <c r="H241" s="44"/>
      <c r="I241" s="43"/>
      <c r="J241" s="44"/>
      <c r="K241" s="43"/>
    </row>
    <row r="242" spans="4:11">
      <c r="D242" s="61"/>
      <c r="E242" s="41"/>
      <c r="F242" s="41"/>
      <c r="G242" s="43"/>
      <c r="H242" s="44"/>
      <c r="I242" s="43"/>
      <c r="J242" s="44"/>
      <c r="K242" s="43"/>
    </row>
    <row r="243" spans="4:11">
      <c r="D243" s="61"/>
      <c r="E243" s="41"/>
      <c r="F243" s="41"/>
      <c r="G243" s="43"/>
      <c r="H243" s="44"/>
      <c r="I243" s="43"/>
      <c r="J243" s="44"/>
      <c r="K243" s="43"/>
    </row>
    <row r="244" spans="4:11">
      <c r="D244" s="61"/>
      <c r="E244" s="41"/>
      <c r="F244" s="41"/>
      <c r="G244" s="43"/>
      <c r="H244" s="44"/>
      <c r="I244" s="43"/>
      <c r="J244" s="44"/>
      <c r="K244" s="43"/>
    </row>
    <row r="245" spans="4:11">
      <c r="D245" s="61"/>
      <c r="E245" s="41"/>
      <c r="F245" s="41"/>
      <c r="G245" s="43"/>
      <c r="H245" s="44"/>
      <c r="I245" s="43"/>
      <c r="J245" s="44"/>
      <c r="K245" s="43"/>
    </row>
    <row r="246" spans="4:11">
      <c r="D246" s="61"/>
      <c r="E246" s="41"/>
      <c r="F246" s="41"/>
      <c r="G246" s="43"/>
      <c r="H246" s="44"/>
      <c r="I246" s="43"/>
      <c r="J246" s="44"/>
      <c r="K246" s="43"/>
    </row>
    <row r="247" spans="4:11">
      <c r="D247" s="61"/>
      <c r="E247" s="41"/>
      <c r="F247" s="41"/>
      <c r="G247" s="43"/>
      <c r="H247" s="44"/>
      <c r="I247" s="43"/>
      <c r="J247" s="44"/>
      <c r="K247" s="43"/>
    </row>
    <row r="248" spans="4:11">
      <c r="D248" s="61"/>
      <c r="E248" s="41"/>
      <c r="F248" s="41"/>
      <c r="G248" s="43"/>
      <c r="H248" s="44"/>
      <c r="I248" s="43"/>
      <c r="J248" s="44"/>
      <c r="K248" s="43"/>
    </row>
    <row r="249" spans="4:11">
      <c r="D249" s="61"/>
      <c r="E249" s="41"/>
      <c r="F249" s="41"/>
      <c r="G249" s="43"/>
      <c r="H249" s="44"/>
      <c r="I249" s="43"/>
      <c r="J249" s="44"/>
      <c r="K249" s="43"/>
    </row>
    <row r="250" spans="4:11">
      <c r="D250" s="61"/>
      <c r="E250" s="41"/>
      <c r="F250" s="41"/>
      <c r="G250" s="43"/>
      <c r="H250" s="44"/>
      <c r="I250" s="43"/>
      <c r="J250" s="44"/>
      <c r="K250" s="43"/>
    </row>
    <row r="251" spans="4:11">
      <c r="D251" s="60"/>
      <c r="E251" s="40"/>
      <c r="F251" s="40"/>
      <c r="G251" s="43"/>
      <c r="H251" s="44"/>
      <c r="I251" s="43"/>
      <c r="J251" s="44"/>
      <c r="K251" s="43"/>
    </row>
    <row r="252" spans="4:11">
      <c r="D252" s="61"/>
      <c r="E252" s="41"/>
      <c r="F252" s="41"/>
      <c r="G252" s="43"/>
      <c r="H252" s="44"/>
      <c r="I252" s="43"/>
      <c r="J252" s="44"/>
      <c r="K252" s="43"/>
    </row>
    <row r="253" spans="4:11">
      <c r="D253" s="61"/>
      <c r="E253" s="41"/>
      <c r="F253" s="41"/>
      <c r="G253" s="43"/>
      <c r="H253" s="44"/>
      <c r="I253" s="43"/>
      <c r="J253" s="44"/>
      <c r="K253" s="43"/>
    </row>
    <row r="254" spans="4:11">
      <c r="D254" s="61"/>
      <c r="E254" s="41"/>
      <c r="F254" s="41"/>
      <c r="G254" s="43"/>
      <c r="H254" s="44"/>
      <c r="I254" s="43"/>
      <c r="J254" s="44"/>
      <c r="K254" s="43"/>
    </row>
    <row r="255" spans="4:11">
      <c r="D255" s="61"/>
      <c r="E255" s="41"/>
      <c r="F255" s="41"/>
      <c r="G255" s="43"/>
      <c r="H255" s="44"/>
      <c r="I255" s="43"/>
      <c r="J255" s="44"/>
      <c r="K255" s="43"/>
    </row>
    <row r="256" spans="4:11">
      <c r="D256" s="61"/>
      <c r="E256" s="41"/>
      <c r="F256" s="41"/>
      <c r="G256" s="43"/>
      <c r="H256" s="44"/>
      <c r="I256" s="43"/>
      <c r="J256" s="44"/>
      <c r="K256" s="43"/>
    </row>
    <row r="257" spans="4:11">
      <c r="D257" s="61"/>
      <c r="E257" s="41"/>
      <c r="F257" s="41"/>
      <c r="G257" s="43"/>
      <c r="H257" s="44"/>
      <c r="I257" s="43"/>
      <c r="J257" s="44"/>
      <c r="K257" s="43"/>
    </row>
    <row r="258" spans="4:11">
      <c r="D258" s="61"/>
      <c r="E258" s="41"/>
      <c r="F258" s="41"/>
      <c r="G258" s="43"/>
      <c r="H258" s="44"/>
      <c r="I258" s="43"/>
      <c r="J258" s="44"/>
      <c r="K258" s="43"/>
    </row>
    <row r="259" spans="4:11">
      <c r="D259" s="61"/>
      <c r="E259" s="41"/>
      <c r="F259" s="41"/>
      <c r="G259" s="43"/>
      <c r="H259" s="44"/>
      <c r="I259" s="43"/>
      <c r="J259" s="44"/>
      <c r="K259" s="43"/>
    </row>
    <row r="260" spans="4:11">
      <c r="D260" s="61"/>
      <c r="E260" s="41"/>
      <c r="F260" s="41"/>
      <c r="G260" s="43"/>
      <c r="H260" s="44"/>
      <c r="I260" s="43"/>
      <c r="J260" s="44"/>
      <c r="K260" s="43"/>
    </row>
    <row r="261" spans="4:11">
      <c r="D261" s="61"/>
      <c r="E261" s="41"/>
      <c r="F261" s="41"/>
      <c r="G261" s="43"/>
      <c r="H261" s="44"/>
      <c r="I261" s="43"/>
      <c r="J261" s="44"/>
      <c r="K261" s="43"/>
    </row>
    <row r="262" spans="4:11">
      <c r="D262" s="61"/>
      <c r="E262" s="41"/>
      <c r="F262" s="41"/>
      <c r="G262" s="43"/>
      <c r="H262" s="44"/>
      <c r="I262" s="43"/>
      <c r="J262" s="44"/>
      <c r="K262" s="43"/>
    </row>
    <row r="263" spans="4:11">
      <c r="D263" s="61"/>
      <c r="E263" s="41"/>
      <c r="F263" s="41"/>
      <c r="G263" s="43"/>
      <c r="H263" s="44"/>
      <c r="I263" s="43"/>
      <c r="J263" s="44"/>
      <c r="K263" s="43"/>
    </row>
    <row r="264" spans="4:11">
      <c r="D264" s="60"/>
      <c r="E264" s="40"/>
      <c r="F264" s="40"/>
      <c r="G264" s="43"/>
      <c r="H264" s="44"/>
      <c r="I264" s="43"/>
      <c r="J264" s="44"/>
      <c r="K264" s="43"/>
    </row>
    <row r="265" spans="4:11">
      <c r="D265" s="61"/>
      <c r="E265" s="41"/>
      <c r="F265" s="41"/>
      <c r="G265" s="43"/>
      <c r="H265" s="44"/>
      <c r="I265" s="43"/>
      <c r="J265" s="44"/>
      <c r="K265" s="43"/>
    </row>
    <row r="266" spans="4:11">
      <c r="D266" s="61"/>
      <c r="E266" s="41"/>
      <c r="F266" s="41"/>
      <c r="G266" s="43"/>
      <c r="H266" s="44"/>
      <c r="I266" s="43"/>
      <c r="J266" s="44"/>
      <c r="K266" s="43"/>
    </row>
    <row r="267" spans="4:11">
      <c r="D267" s="61"/>
      <c r="E267" s="41"/>
      <c r="F267" s="41"/>
      <c r="G267" s="43"/>
      <c r="H267" s="44"/>
      <c r="I267" s="43"/>
      <c r="J267" s="44"/>
      <c r="K267" s="43"/>
    </row>
    <row r="268" spans="4:11">
      <c r="D268" s="61"/>
      <c r="E268" s="41"/>
      <c r="F268" s="41"/>
      <c r="G268" s="43"/>
      <c r="H268" s="44"/>
      <c r="I268" s="43"/>
      <c r="J268" s="44"/>
      <c r="K268" s="43"/>
    </row>
    <row r="269" spans="4:11">
      <c r="D269" s="61"/>
      <c r="E269" s="41"/>
      <c r="F269" s="41"/>
      <c r="G269" s="43"/>
      <c r="H269" s="44"/>
      <c r="I269" s="43"/>
      <c r="J269" s="44"/>
      <c r="K269" s="43"/>
    </row>
    <row r="270" spans="4:11">
      <c r="D270" s="61"/>
      <c r="E270" s="41"/>
      <c r="F270" s="41"/>
      <c r="G270" s="43"/>
      <c r="H270" s="44"/>
      <c r="I270" s="43"/>
      <c r="J270" s="44"/>
      <c r="K270" s="43"/>
    </row>
    <row r="271" spans="4:11">
      <c r="D271" s="61"/>
      <c r="E271" s="41"/>
      <c r="F271" s="41"/>
      <c r="G271" s="43"/>
      <c r="H271" s="44"/>
      <c r="I271" s="43"/>
      <c r="J271" s="44"/>
      <c r="K271" s="43"/>
    </row>
    <row r="272" spans="4:11">
      <c r="D272" s="61"/>
      <c r="E272" s="41"/>
      <c r="F272" s="41"/>
      <c r="G272" s="43"/>
      <c r="H272" s="44"/>
      <c r="I272" s="43"/>
      <c r="J272" s="44"/>
      <c r="K272" s="43"/>
    </row>
    <row r="273" spans="4:11">
      <c r="D273" s="61"/>
      <c r="E273" s="41"/>
      <c r="F273" s="41"/>
      <c r="G273" s="43"/>
      <c r="H273" s="44"/>
      <c r="I273" s="43"/>
      <c r="J273" s="44"/>
      <c r="K273" s="43"/>
    </row>
    <row r="274" spans="4:11">
      <c r="D274" s="61"/>
      <c r="E274" s="41"/>
      <c r="F274" s="41"/>
      <c r="G274" s="43"/>
      <c r="H274" s="44"/>
      <c r="I274" s="43"/>
      <c r="J274" s="44"/>
      <c r="K274" s="43"/>
    </row>
    <row r="275" spans="4:11">
      <c r="D275" s="61"/>
      <c r="E275" s="41"/>
      <c r="F275" s="41"/>
      <c r="G275" s="43"/>
      <c r="H275" s="44"/>
      <c r="I275" s="43"/>
      <c r="J275" s="44"/>
      <c r="K275" s="43"/>
    </row>
    <row r="276" spans="4:11">
      <c r="D276" s="61"/>
      <c r="E276" s="41"/>
      <c r="F276" s="41"/>
      <c r="G276" s="43"/>
      <c r="H276" s="44"/>
      <c r="I276" s="43"/>
      <c r="J276" s="44"/>
      <c r="K276" s="43"/>
    </row>
    <row r="277" spans="4:11">
      <c r="D277" s="60"/>
      <c r="E277" s="40"/>
      <c r="F277" s="40"/>
      <c r="G277" s="43"/>
      <c r="H277" s="44"/>
      <c r="I277" s="43"/>
      <c r="J277" s="44"/>
      <c r="K277" s="43"/>
    </row>
    <row r="278" spans="4:11">
      <c r="D278" s="61"/>
      <c r="E278" s="41"/>
      <c r="F278" s="41"/>
      <c r="G278" s="43"/>
      <c r="H278" s="44"/>
      <c r="I278" s="43"/>
      <c r="J278" s="44"/>
      <c r="K278" s="43"/>
    </row>
    <row r="279" spans="4:11">
      <c r="D279" s="61"/>
      <c r="E279" s="41"/>
      <c r="F279" s="41"/>
      <c r="G279" s="43"/>
      <c r="H279" s="44"/>
      <c r="I279" s="43"/>
      <c r="J279" s="44"/>
      <c r="K279" s="43"/>
    </row>
    <row r="280" spans="4:11">
      <c r="D280" s="61"/>
      <c r="E280" s="41"/>
      <c r="F280" s="41"/>
      <c r="G280" s="43"/>
      <c r="H280" s="44"/>
      <c r="I280" s="43"/>
      <c r="J280" s="44"/>
      <c r="K280" s="43"/>
    </row>
    <row r="281" spans="4:11">
      <c r="D281" s="61"/>
      <c r="E281" s="41"/>
      <c r="F281" s="41"/>
      <c r="G281" s="43"/>
      <c r="H281" s="44"/>
      <c r="I281" s="43"/>
      <c r="J281" s="44"/>
      <c r="K281" s="43"/>
    </row>
    <row r="282" spans="4:11">
      <c r="D282" s="61"/>
      <c r="E282" s="41"/>
      <c r="F282" s="41"/>
      <c r="G282" s="43"/>
      <c r="H282" s="44"/>
      <c r="I282" s="43"/>
      <c r="J282" s="44"/>
      <c r="K282" s="43"/>
    </row>
    <row r="283" spans="4:11">
      <c r="D283" s="61"/>
      <c r="E283" s="41"/>
      <c r="F283" s="41"/>
      <c r="G283" s="43"/>
      <c r="H283" s="44"/>
      <c r="I283" s="43"/>
      <c r="J283" s="44"/>
      <c r="K283" s="43"/>
    </row>
    <row r="284" spans="4:11">
      <c r="D284" s="61"/>
      <c r="E284" s="41"/>
      <c r="F284" s="41"/>
      <c r="G284" s="43"/>
      <c r="H284" s="44"/>
      <c r="I284" s="43"/>
      <c r="J284" s="44"/>
      <c r="K284" s="43"/>
    </row>
    <row r="285" spans="4:11">
      <c r="D285" s="61"/>
      <c r="E285" s="41"/>
      <c r="F285" s="41"/>
      <c r="G285" s="43"/>
      <c r="H285" s="44"/>
      <c r="I285" s="43"/>
      <c r="J285" s="44"/>
      <c r="K285" s="43"/>
    </row>
    <row r="286" spans="4:11">
      <c r="D286" s="61"/>
      <c r="E286" s="41"/>
      <c r="F286" s="41"/>
      <c r="G286" s="43"/>
      <c r="H286" s="44"/>
      <c r="I286" s="43"/>
      <c r="J286" s="44"/>
      <c r="K286" s="43"/>
    </row>
    <row r="287" spans="4:11">
      <c r="D287" s="61"/>
      <c r="E287" s="41"/>
      <c r="F287" s="41"/>
      <c r="G287" s="43"/>
      <c r="H287" s="44"/>
      <c r="I287" s="43"/>
      <c r="J287" s="44"/>
      <c r="K287" s="43"/>
    </row>
    <row r="288" spans="4:11">
      <c r="D288" s="61"/>
      <c r="E288" s="41"/>
      <c r="F288" s="41"/>
      <c r="G288" s="43"/>
      <c r="H288" s="44"/>
      <c r="I288" s="43"/>
      <c r="J288" s="44"/>
      <c r="K288" s="43"/>
    </row>
    <row r="289" spans="4:11">
      <c r="D289" s="61"/>
      <c r="E289" s="41"/>
      <c r="F289" s="41"/>
      <c r="G289" s="43"/>
      <c r="H289" s="44"/>
      <c r="I289" s="43"/>
      <c r="J289" s="44"/>
      <c r="K289" s="43"/>
    </row>
    <row r="290" spans="4:11">
      <c r="D290" s="60"/>
      <c r="E290" s="40"/>
      <c r="F290" s="40"/>
      <c r="G290" s="43"/>
      <c r="H290" s="44"/>
      <c r="I290" s="43"/>
      <c r="J290" s="44"/>
      <c r="K290" s="43"/>
    </row>
    <row r="291" spans="4:11">
      <c r="D291" s="61"/>
      <c r="E291" s="41"/>
      <c r="F291" s="41"/>
      <c r="G291" s="43"/>
      <c r="H291" s="44"/>
      <c r="I291" s="43"/>
      <c r="J291" s="44"/>
      <c r="K291" s="43"/>
    </row>
    <row r="292" spans="4:11">
      <c r="D292" s="61"/>
      <c r="E292" s="41"/>
      <c r="F292" s="41"/>
      <c r="G292" s="43"/>
      <c r="H292" s="44"/>
      <c r="I292" s="43"/>
      <c r="J292" s="44"/>
      <c r="K292" s="43"/>
    </row>
    <row r="293" spans="4:11">
      <c r="D293" s="61"/>
      <c r="E293" s="41"/>
      <c r="F293" s="41"/>
      <c r="G293" s="43"/>
      <c r="H293" s="44"/>
      <c r="I293" s="43"/>
      <c r="J293" s="44"/>
      <c r="K293" s="43"/>
    </row>
    <row r="294" spans="4:11">
      <c r="D294" s="61"/>
      <c r="E294" s="41"/>
      <c r="F294" s="41"/>
      <c r="G294" s="43"/>
      <c r="H294" s="44"/>
      <c r="I294" s="43"/>
      <c r="J294" s="44"/>
      <c r="K294" s="43"/>
    </row>
    <row r="295" spans="4:11">
      <c r="D295" s="61"/>
      <c r="E295" s="41"/>
      <c r="F295" s="41"/>
      <c r="G295" s="43"/>
      <c r="H295" s="44"/>
      <c r="I295" s="43"/>
      <c r="J295" s="44"/>
      <c r="K295" s="43"/>
    </row>
    <row r="296" spans="4:11">
      <c r="D296" s="61"/>
      <c r="E296" s="41"/>
      <c r="F296" s="41"/>
      <c r="G296" s="43"/>
      <c r="H296" s="44"/>
      <c r="I296" s="43"/>
      <c r="J296" s="44"/>
      <c r="K296" s="43"/>
    </row>
    <row r="297" spans="4:11">
      <c r="D297" s="61"/>
      <c r="E297" s="41"/>
      <c r="F297" s="41"/>
      <c r="G297" s="43"/>
      <c r="H297" s="44"/>
      <c r="I297" s="43"/>
      <c r="J297" s="44"/>
      <c r="K297" s="43"/>
    </row>
    <row r="298" spans="4:11">
      <c r="D298" s="61"/>
      <c r="E298" s="41"/>
      <c r="F298" s="41"/>
      <c r="G298" s="43"/>
      <c r="H298" s="44"/>
      <c r="I298" s="43"/>
      <c r="J298" s="44"/>
      <c r="K298" s="43"/>
    </row>
    <row r="299" spans="4:11">
      <c r="D299" s="61"/>
      <c r="E299" s="41"/>
      <c r="F299" s="41"/>
      <c r="G299" s="43"/>
      <c r="H299" s="44"/>
      <c r="I299" s="43"/>
      <c r="J299" s="44"/>
      <c r="K299" s="43"/>
    </row>
    <row r="300" spans="4:11">
      <c r="D300" s="61"/>
      <c r="E300" s="41"/>
      <c r="F300" s="41"/>
      <c r="G300" s="43"/>
      <c r="H300" s="44"/>
      <c r="I300" s="43"/>
      <c r="J300" s="44"/>
      <c r="K300" s="43"/>
    </row>
    <row r="301" spans="4:11">
      <c r="D301" s="61"/>
      <c r="E301" s="41"/>
      <c r="F301" s="41"/>
      <c r="G301" s="43"/>
      <c r="H301" s="44"/>
      <c r="I301" s="43"/>
      <c r="J301" s="44"/>
      <c r="K301" s="43"/>
    </row>
    <row r="302" spans="4:11">
      <c r="D302" s="61"/>
      <c r="E302" s="41"/>
      <c r="F302" s="41"/>
      <c r="G302" s="43"/>
      <c r="H302" s="44"/>
      <c r="I302" s="43"/>
      <c r="J302" s="44"/>
      <c r="K302" s="43"/>
    </row>
    <row r="303" spans="4:11">
      <c r="D303" s="60"/>
      <c r="E303" s="40"/>
      <c r="F303" s="40"/>
      <c r="G303" s="43"/>
      <c r="H303" s="44"/>
      <c r="I303" s="43"/>
      <c r="J303" s="44"/>
      <c r="K303" s="43"/>
    </row>
    <row r="304" spans="4:11">
      <c r="D304" s="61"/>
      <c r="E304" s="41"/>
      <c r="F304" s="41"/>
      <c r="G304" s="43"/>
      <c r="H304" s="44"/>
      <c r="I304" s="43"/>
      <c r="J304" s="44"/>
      <c r="K304" s="43"/>
    </row>
    <row r="305" spans="4:11">
      <c r="D305" s="61"/>
      <c r="E305" s="41"/>
      <c r="F305" s="41"/>
      <c r="G305" s="43"/>
      <c r="H305" s="44"/>
      <c r="I305" s="43"/>
      <c r="J305" s="44"/>
      <c r="K305" s="43"/>
    </row>
    <row r="306" spans="4:11">
      <c r="D306" s="61"/>
      <c r="E306" s="41"/>
      <c r="F306" s="41"/>
      <c r="G306" s="43"/>
      <c r="H306" s="44"/>
      <c r="I306" s="43"/>
      <c r="J306" s="44"/>
      <c r="K306" s="43"/>
    </row>
    <row r="307" spans="4:11">
      <c r="D307" s="61"/>
      <c r="E307" s="41"/>
      <c r="F307" s="41"/>
      <c r="G307" s="43"/>
      <c r="H307" s="44"/>
      <c r="I307" s="43"/>
      <c r="J307" s="44"/>
      <c r="K307" s="43"/>
    </row>
    <row r="308" spans="4:11">
      <c r="D308" s="61"/>
      <c r="E308" s="41"/>
      <c r="F308" s="41"/>
      <c r="G308" s="43"/>
      <c r="H308" s="44"/>
      <c r="I308" s="43"/>
      <c r="J308" s="44"/>
      <c r="K308" s="43"/>
    </row>
    <row r="309" spans="4:11">
      <c r="D309" s="61"/>
      <c r="E309" s="41"/>
      <c r="F309" s="41"/>
      <c r="G309" s="43"/>
      <c r="H309" s="44"/>
      <c r="I309" s="43"/>
      <c r="J309" s="44"/>
      <c r="K309" s="43"/>
    </row>
    <row r="310" spans="4:11">
      <c r="D310" s="61"/>
      <c r="E310" s="41"/>
      <c r="F310" s="41"/>
      <c r="G310" s="43"/>
      <c r="H310" s="44"/>
      <c r="I310" s="43"/>
      <c r="J310" s="44"/>
      <c r="K310" s="43"/>
    </row>
    <row r="311" spans="4:11">
      <c r="D311" s="61"/>
      <c r="E311" s="41"/>
      <c r="F311" s="41"/>
      <c r="G311" s="43"/>
      <c r="H311" s="44"/>
      <c r="I311" s="43"/>
      <c r="J311" s="44"/>
      <c r="K311" s="43"/>
    </row>
    <row r="312" spans="4:11">
      <c r="D312" s="61"/>
      <c r="E312" s="41"/>
      <c r="F312" s="41"/>
      <c r="G312" s="43"/>
      <c r="H312" s="44"/>
      <c r="I312" s="43"/>
      <c r="J312" s="44"/>
      <c r="K312" s="43"/>
    </row>
    <row r="313" spans="4:11">
      <c r="D313" s="61"/>
      <c r="E313" s="41"/>
      <c r="F313" s="41"/>
      <c r="G313" s="43"/>
      <c r="H313" s="44"/>
      <c r="I313" s="43"/>
      <c r="J313" s="44"/>
      <c r="K313" s="43"/>
    </row>
    <row r="314" spans="4:11">
      <c r="D314" s="61"/>
      <c r="E314" s="41"/>
      <c r="F314" s="41"/>
      <c r="G314" s="43"/>
      <c r="H314" s="44"/>
      <c r="I314" s="43"/>
      <c r="J314" s="44"/>
      <c r="K314" s="43"/>
    </row>
    <row r="315" spans="4:11">
      <c r="D315" s="61"/>
      <c r="E315" s="41"/>
      <c r="F315" s="41"/>
      <c r="G315" s="43"/>
      <c r="H315" s="44"/>
      <c r="I315" s="43"/>
      <c r="J315" s="44"/>
      <c r="K315" s="43"/>
    </row>
    <row r="316" spans="4:11">
      <c r="D316" s="60"/>
      <c r="E316" s="40"/>
      <c r="F316" s="40"/>
      <c r="G316" s="43"/>
      <c r="H316" s="44"/>
      <c r="I316" s="43"/>
      <c r="J316" s="44"/>
      <c r="K316" s="43"/>
    </row>
    <row r="317" spans="4:11">
      <c r="D317" s="61"/>
      <c r="E317" s="41"/>
      <c r="F317" s="41"/>
      <c r="G317" s="43"/>
      <c r="H317" s="44"/>
      <c r="I317" s="43"/>
      <c r="J317" s="44"/>
      <c r="K317" s="43"/>
    </row>
    <row r="318" spans="4:11">
      <c r="D318" s="61"/>
      <c r="E318" s="41"/>
      <c r="F318" s="41"/>
      <c r="G318" s="43"/>
      <c r="H318" s="44"/>
      <c r="I318" s="43"/>
      <c r="J318" s="44"/>
      <c r="K318" s="43"/>
    </row>
    <row r="319" spans="4:11">
      <c r="D319" s="61"/>
      <c r="E319" s="41"/>
      <c r="F319" s="41"/>
      <c r="G319" s="43"/>
      <c r="H319" s="44"/>
      <c r="I319" s="43"/>
      <c r="J319" s="44"/>
      <c r="K319" s="43"/>
    </row>
    <row r="320" spans="4:11">
      <c r="D320" s="61"/>
      <c r="E320" s="41"/>
      <c r="F320" s="41"/>
      <c r="G320" s="43"/>
      <c r="H320" s="44"/>
      <c r="I320" s="43"/>
      <c r="J320" s="44"/>
      <c r="K320" s="43"/>
    </row>
    <row r="321" spans="4:11">
      <c r="D321" s="61"/>
      <c r="E321" s="41"/>
      <c r="F321" s="41"/>
      <c r="G321" s="43"/>
      <c r="H321" s="44"/>
      <c r="I321" s="43"/>
      <c r="J321" s="44"/>
      <c r="K321" s="43"/>
    </row>
    <row r="322" spans="4:11">
      <c r="D322" s="61"/>
      <c r="E322" s="41"/>
      <c r="F322" s="41"/>
      <c r="G322" s="43"/>
      <c r="H322" s="44"/>
      <c r="I322" s="43"/>
      <c r="J322" s="44"/>
      <c r="K322" s="43"/>
    </row>
    <row r="323" spans="4:11">
      <c r="D323" s="61"/>
      <c r="E323" s="41"/>
      <c r="F323" s="41"/>
      <c r="G323" s="43"/>
      <c r="H323" s="44"/>
      <c r="I323" s="43"/>
      <c r="J323" s="44"/>
      <c r="K323" s="43"/>
    </row>
    <row r="324" spans="4:11">
      <c r="D324" s="61"/>
      <c r="E324" s="41"/>
      <c r="F324" s="41"/>
      <c r="G324" s="43"/>
      <c r="H324" s="44"/>
      <c r="I324" s="43"/>
      <c r="J324" s="44"/>
      <c r="K324" s="43"/>
    </row>
    <row r="325" spans="4:11">
      <c r="D325" s="61"/>
      <c r="E325" s="41"/>
      <c r="F325" s="41"/>
      <c r="G325" s="43"/>
      <c r="H325" s="44"/>
      <c r="I325" s="43"/>
      <c r="J325" s="44"/>
      <c r="K325" s="43"/>
    </row>
    <row r="326" spans="4:11">
      <c r="D326" s="61"/>
      <c r="E326" s="41"/>
      <c r="F326" s="41"/>
      <c r="G326" s="43"/>
      <c r="H326" s="44"/>
      <c r="I326" s="43"/>
      <c r="J326" s="44"/>
      <c r="K326" s="43"/>
    </row>
    <row r="327" spans="4:11">
      <c r="D327" s="61"/>
      <c r="E327" s="41"/>
      <c r="F327" s="41"/>
      <c r="G327" s="43"/>
      <c r="H327" s="44"/>
      <c r="I327" s="43"/>
      <c r="J327" s="44"/>
      <c r="K327" s="43"/>
    </row>
    <row r="328" spans="4:11">
      <c r="D328" s="61"/>
      <c r="E328" s="41"/>
      <c r="F328" s="41"/>
      <c r="G328" s="43"/>
      <c r="H328" s="44"/>
      <c r="I328" s="43"/>
      <c r="J328" s="44"/>
      <c r="K328" s="43"/>
    </row>
    <row r="329" spans="4:11">
      <c r="D329" s="60"/>
      <c r="E329" s="40"/>
      <c r="F329" s="40"/>
      <c r="G329" s="43"/>
      <c r="H329" s="44"/>
      <c r="I329" s="43"/>
      <c r="J329" s="44"/>
      <c r="K329" s="43"/>
    </row>
    <row r="330" spans="4:11">
      <c r="D330" s="61"/>
      <c r="E330" s="41"/>
      <c r="F330" s="41"/>
      <c r="G330" s="43"/>
      <c r="H330" s="44"/>
      <c r="I330" s="43"/>
      <c r="J330" s="44"/>
      <c r="K330" s="43"/>
    </row>
    <row r="331" spans="4:11">
      <c r="D331" s="61"/>
      <c r="E331" s="41"/>
      <c r="F331" s="41"/>
      <c r="G331" s="43"/>
      <c r="H331" s="44"/>
      <c r="I331" s="43"/>
      <c r="J331" s="44"/>
      <c r="K331" s="43"/>
    </row>
    <row r="332" spans="4:11">
      <c r="D332" s="61"/>
      <c r="E332" s="41"/>
      <c r="F332" s="41"/>
      <c r="G332" s="43"/>
      <c r="H332" s="44"/>
      <c r="I332" s="43"/>
      <c r="J332" s="44"/>
      <c r="K332" s="43"/>
    </row>
    <row r="333" spans="4:11">
      <c r="D333" s="61"/>
      <c r="E333" s="41"/>
      <c r="F333" s="41"/>
      <c r="G333" s="43"/>
      <c r="H333" s="44"/>
      <c r="I333" s="43"/>
      <c r="J333" s="44"/>
      <c r="K333" s="43"/>
    </row>
    <row r="334" spans="4:11">
      <c r="D334" s="61"/>
      <c r="E334" s="41"/>
      <c r="F334" s="41"/>
      <c r="G334" s="43"/>
      <c r="H334" s="44"/>
      <c r="I334" s="43"/>
      <c r="J334" s="44"/>
      <c r="K334" s="43"/>
    </row>
    <row r="335" spans="4:11">
      <c r="D335" s="61"/>
      <c r="E335" s="41"/>
      <c r="F335" s="41"/>
      <c r="G335" s="43"/>
      <c r="H335" s="44"/>
      <c r="I335" s="43"/>
      <c r="J335" s="44"/>
      <c r="K335" s="43"/>
    </row>
    <row r="336" spans="4:11">
      <c r="D336" s="61"/>
      <c r="E336" s="41"/>
      <c r="F336" s="41"/>
      <c r="G336" s="43"/>
      <c r="H336" s="44"/>
      <c r="I336" s="43"/>
      <c r="J336" s="44"/>
      <c r="K336" s="43"/>
    </row>
    <row r="337" spans="4:11">
      <c r="D337" s="61"/>
      <c r="E337" s="41"/>
      <c r="F337" s="41"/>
      <c r="G337" s="43"/>
      <c r="H337" s="44"/>
      <c r="I337" s="43"/>
      <c r="J337" s="44"/>
      <c r="K337" s="43"/>
    </row>
    <row r="338" spans="4:11">
      <c r="D338" s="61"/>
      <c r="E338" s="41"/>
      <c r="F338" s="41"/>
      <c r="G338" s="43"/>
      <c r="H338" s="44"/>
      <c r="I338" s="43"/>
      <c r="J338" s="44"/>
      <c r="K338" s="43"/>
    </row>
    <row r="339" spans="4:11">
      <c r="D339" s="61"/>
      <c r="E339" s="41"/>
      <c r="F339" s="41"/>
      <c r="G339" s="43"/>
      <c r="H339" s="44"/>
      <c r="I339" s="43"/>
      <c r="J339" s="44"/>
      <c r="K339" s="43"/>
    </row>
    <row r="340" spans="4:11">
      <c r="D340" s="61"/>
      <c r="E340" s="41"/>
      <c r="F340" s="41"/>
      <c r="G340" s="43"/>
      <c r="H340" s="44"/>
      <c r="I340" s="43"/>
      <c r="J340" s="44"/>
      <c r="K340" s="43"/>
    </row>
    <row r="341" spans="4:11">
      <c r="D341" s="61"/>
      <c r="E341" s="41"/>
      <c r="F341" s="41"/>
      <c r="G341" s="43"/>
      <c r="H341" s="44"/>
      <c r="I341" s="43"/>
      <c r="J341" s="44"/>
      <c r="K341" s="43"/>
    </row>
    <row r="342" spans="4:11">
      <c r="D342" s="60"/>
      <c r="E342" s="40"/>
      <c r="F342" s="40"/>
      <c r="G342" s="43"/>
      <c r="H342" s="44"/>
      <c r="I342" s="43"/>
      <c r="J342" s="44"/>
      <c r="K342" s="43"/>
    </row>
    <row r="343" spans="4:11">
      <c r="D343" s="61"/>
      <c r="E343" s="41"/>
      <c r="F343" s="41"/>
      <c r="G343" s="43"/>
      <c r="H343" s="44"/>
      <c r="I343" s="43"/>
      <c r="J343" s="44"/>
      <c r="K343" s="43"/>
    </row>
    <row r="344" spans="4:11">
      <c r="D344" s="61"/>
      <c r="E344" s="41"/>
      <c r="F344" s="41"/>
      <c r="G344" s="43"/>
      <c r="H344" s="44"/>
      <c r="I344" s="43"/>
      <c r="J344" s="44"/>
      <c r="K344" s="43"/>
    </row>
    <row r="345" spans="4:11">
      <c r="D345" s="61"/>
      <c r="E345" s="41"/>
      <c r="F345" s="41"/>
      <c r="G345" s="43"/>
      <c r="H345" s="44"/>
      <c r="I345" s="43"/>
      <c r="J345" s="44"/>
      <c r="K345" s="43"/>
    </row>
    <row r="346" spans="4:11">
      <c r="D346" s="61"/>
      <c r="E346" s="41"/>
      <c r="F346" s="41"/>
      <c r="G346" s="43"/>
      <c r="H346" s="44"/>
      <c r="I346" s="43"/>
      <c r="J346" s="44"/>
      <c r="K346" s="43"/>
    </row>
    <row r="347" spans="4:11">
      <c r="D347" s="61"/>
      <c r="E347" s="41"/>
      <c r="F347" s="41"/>
      <c r="G347" s="43"/>
      <c r="H347" s="44"/>
      <c r="I347" s="43"/>
      <c r="J347" s="44"/>
      <c r="K347" s="43"/>
    </row>
    <row r="348" spans="4:11">
      <c r="D348" s="61"/>
      <c r="E348" s="41"/>
      <c r="F348" s="41"/>
      <c r="G348" s="43"/>
      <c r="H348" s="44"/>
      <c r="I348" s="43"/>
      <c r="J348" s="44"/>
      <c r="K348" s="43"/>
    </row>
    <row r="349" spans="4:11">
      <c r="D349" s="61"/>
      <c r="E349" s="41"/>
      <c r="F349" s="41"/>
      <c r="G349" s="43"/>
      <c r="H349" s="44"/>
      <c r="I349" s="43"/>
      <c r="J349" s="44"/>
      <c r="K349" s="43"/>
    </row>
    <row r="350" spans="4:11">
      <c r="D350" s="61"/>
      <c r="E350" s="41"/>
      <c r="F350" s="41"/>
      <c r="G350" s="43"/>
      <c r="H350" s="44"/>
      <c r="I350" s="43"/>
      <c r="J350" s="44"/>
      <c r="K350" s="43"/>
    </row>
    <row r="351" spans="4:11">
      <c r="D351" s="61"/>
      <c r="E351" s="41"/>
      <c r="F351" s="41"/>
      <c r="G351" s="43"/>
      <c r="H351" s="44"/>
      <c r="I351" s="43"/>
      <c r="J351" s="44"/>
      <c r="K351" s="43"/>
    </row>
    <row r="352" spans="4:11">
      <c r="D352" s="61"/>
      <c r="E352" s="41"/>
      <c r="F352" s="41"/>
      <c r="G352" s="43"/>
      <c r="H352" s="44"/>
      <c r="I352" s="43"/>
      <c r="J352" s="44"/>
      <c r="K352" s="43"/>
    </row>
    <row r="353" spans="4:11">
      <c r="D353" s="61"/>
      <c r="E353" s="41"/>
      <c r="F353" s="41"/>
      <c r="G353" s="43"/>
      <c r="H353" s="44"/>
      <c r="I353" s="43"/>
      <c r="J353" s="44"/>
      <c r="K353" s="43"/>
    </row>
    <row r="354" spans="4:11">
      <c r="D354" s="61"/>
      <c r="E354" s="41"/>
      <c r="F354" s="41"/>
      <c r="G354" s="43"/>
      <c r="H354" s="44"/>
      <c r="I354" s="43"/>
      <c r="J354" s="44"/>
      <c r="K354" s="43"/>
    </row>
    <row r="355" spans="4:11">
      <c r="D355" s="8"/>
      <c r="G355" s="44"/>
      <c r="H355" s="44"/>
      <c r="I355" s="44"/>
      <c r="J355" s="44"/>
      <c r="K355" s="44"/>
    </row>
    <row r="356" spans="4:11">
      <c r="D356" s="8"/>
      <c r="G356" s="44"/>
      <c r="H356" s="44"/>
      <c r="I356" s="44"/>
      <c r="J356" s="44"/>
      <c r="K356" s="44"/>
    </row>
    <row r="357" spans="4:11">
      <c r="D357" s="8"/>
      <c r="G357" s="44"/>
      <c r="H357" s="44"/>
      <c r="I357" s="44"/>
      <c r="J357" s="44"/>
      <c r="K357" s="44"/>
    </row>
    <row r="358" spans="4:11">
      <c r="D358" s="8"/>
      <c r="G358" s="44"/>
      <c r="H358" s="44"/>
      <c r="I358" s="44"/>
      <c r="J358" s="44"/>
      <c r="K358" s="44"/>
    </row>
    <row r="359" spans="4:11">
      <c r="D359" s="8"/>
      <c r="G359" s="44"/>
      <c r="H359" s="44"/>
      <c r="I359" s="44"/>
      <c r="J359" s="44"/>
      <c r="K359" s="44"/>
    </row>
    <row r="360" spans="4:11">
      <c r="D360" s="8"/>
      <c r="G360" s="44"/>
      <c r="H360" s="44"/>
      <c r="I360" s="44"/>
      <c r="J360" s="44"/>
      <c r="K360" s="44"/>
    </row>
    <row r="361" spans="4:11">
      <c r="D361" s="8"/>
      <c r="G361" s="44"/>
      <c r="H361" s="44"/>
      <c r="I361" s="44"/>
      <c r="J361" s="44"/>
      <c r="K361" s="44"/>
    </row>
    <row r="362" spans="4:11">
      <c r="D362" s="8"/>
      <c r="G362" s="44"/>
      <c r="H362" s="44"/>
      <c r="I362" s="44"/>
      <c r="J362" s="44"/>
      <c r="K362" s="44"/>
    </row>
    <row r="363" spans="4:11">
      <c r="D363" s="8"/>
      <c r="G363" s="44"/>
      <c r="H363" s="44"/>
      <c r="I363" s="44"/>
      <c r="J363" s="44"/>
      <c r="K363" s="44"/>
    </row>
    <row r="364" spans="4:11">
      <c r="D364" s="8"/>
      <c r="G364" s="44"/>
      <c r="H364" s="44"/>
      <c r="I364" s="44"/>
      <c r="J364" s="44"/>
      <c r="K364" s="44"/>
    </row>
    <row r="365" spans="4:11">
      <c r="D365" s="8"/>
      <c r="G365" s="44"/>
      <c r="H365" s="44"/>
      <c r="I365" s="44"/>
      <c r="J365" s="44"/>
      <c r="K365" s="44"/>
    </row>
    <row r="366" spans="4:11">
      <c r="D366" s="8"/>
      <c r="G366" s="44"/>
      <c r="H366" s="44"/>
      <c r="I366" s="44"/>
      <c r="J366" s="44"/>
      <c r="K366" s="44"/>
    </row>
    <row r="367" spans="4:11">
      <c r="D367" s="8"/>
      <c r="G367" s="44"/>
      <c r="H367" s="44"/>
      <c r="I367" s="44"/>
      <c r="J367" s="44"/>
      <c r="K367" s="44"/>
    </row>
    <row r="368" spans="4:11">
      <c r="D368" s="8"/>
      <c r="G368" s="44"/>
      <c r="H368" s="44"/>
      <c r="I368" s="44"/>
      <c r="J368" s="44"/>
      <c r="K368" s="44"/>
    </row>
    <row r="369" spans="4:11">
      <c r="D369" s="8"/>
      <c r="G369" s="44"/>
      <c r="H369" s="44"/>
      <c r="I369" s="44"/>
      <c r="J369" s="44"/>
      <c r="K369" s="44"/>
    </row>
    <row r="370" spans="4:11">
      <c r="D370" s="8"/>
      <c r="G370" s="44"/>
      <c r="H370" s="44"/>
      <c r="I370" s="44"/>
      <c r="J370" s="44"/>
      <c r="K370" s="44"/>
    </row>
    <row r="371" spans="4:11">
      <c r="D371" s="8"/>
      <c r="G371" s="44"/>
      <c r="H371" s="44"/>
      <c r="I371" s="44"/>
      <c r="J371" s="44"/>
      <c r="K371" s="44"/>
    </row>
    <row r="372" spans="4:11">
      <c r="D372" s="8"/>
      <c r="G372" s="44"/>
      <c r="H372" s="44"/>
      <c r="I372" s="44"/>
      <c r="J372" s="44"/>
      <c r="K372" s="44"/>
    </row>
    <row r="373" spans="4:11">
      <c r="D373" s="8"/>
      <c r="G373" s="44"/>
      <c r="H373" s="44"/>
      <c r="I373" s="44"/>
      <c r="J373" s="44"/>
      <c r="K373" s="44"/>
    </row>
    <row r="374" spans="4:11">
      <c r="D374" s="8"/>
      <c r="G374" s="44"/>
      <c r="H374" s="44"/>
      <c r="I374" s="44"/>
      <c r="J374" s="44"/>
      <c r="K374" s="44"/>
    </row>
    <row r="375" spans="4:11">
      <c r="D375" s="8"/>
      <c r="G375" s="44"/>
      <c r="H375" s="44"/>
      <c r="I375" s="44"/>
      <c r="J375" s="44"/>
      <c r="K375" s="44"/>
    </row>
    <row r="376" spans="4:11">
      <c r="D376" s="8"/>
      <c r="G376" s="44"/>
      <c r="H376" s="44"/>
      <c r="I376" s="44"/>
      <c r="J376" s="44"/>
      <c r="K376" s="44"/>
    </row>
    <row r="377" spans="4:11">
      <c r="D377" s="8"/>
      <c r="G377" s="44"/>
      <c r="H377" s="44"/>
      <c r="I377" s="44"/>
      <c r="J377" s="44"/>
      <c r="K377" s="44"/>
    </row>
    <row r="378" spans="4:11">
      <c r="D378" s="8"/>
      <c r="G378" s="44"/>
      <c r="H378" s="44"/>
      <c r="I378" s="44"/>
      <c r="J378" s="44"/>
      <c r="K378" s="44"/>
    </row>
    <row r="379" spans="4:11">
      <c r="D379" s="8"/>
      <c r="G379" s="44"/>
      <c r="H379" s="44"/>
      <c r="I379" s="44"/>
      <c r="J379" s="44"/>
      <c r="K379" s="44"/>
    </row>
    <row r="380" spans="4:11">
      <c r="D380" s="8"/>
      <c r="G380" s="44"/>
      <c r="H380" s="44"/>
      <c r="I380" s="44"/>
      <c r="J380" s="44"/>
      <c r="K380" s="44"/>
    </row>
    <row r="381" spans="4:11">
      <c r="D381" s="8"/>
      <c r="G381" s="44"/>
      <c r="H381" s="44"/>
      <c r="I381" s="44"/>
      <c r="J381" s="44"/>
      <c r="K381" s="44"/>
    </row>
    <row r="382" spans="4:11">
      <c r="D382" s="8"/>
      <c r="G382" s="44"/>
      <c r="H382" s="44"/>
      <c r="I382" s="44"/>
      <c r="J382" s="44"/>
      <c r="K382" s="44"/>
    </row>
    <row r="383" spans="4:11">
      <c r="D383" s="8"/>
      <c r="G383" s="44"/>
      <c r="H383" s="44"/>
      <c r="I383" s="44"/>
      <c r="J383" s="44"/>
      <c r="K383" s="44"/>
    </row>
    <row r="384" spans="4:11">
      <c r="D384" s="8"/>
      <c r="G384" s="44"/>
      <c r="H384" s="44"/>
      <c r="I384" s="44"/>
      <c r="J384" s="44"/>
      <c r="K384" s="44"/>
    </row>
    <row r="385" spans="4:11">
      <c r="D385" s="8"/>
      <c r="G385" s="44"/>
      <c r="H385" s="44"/>
      <c r="I385" s="44"/>
      <c r="J385" s="44"/>
      <c r="K385" s="44"/>
    </row>
    <row r="386" spans="4:11">
      <c r="D386" s="8"/>
      <c r="G386" s="44"/>
      <c r="H386" s="44"/>
      <c r="I386" s="44"/>
      <c r="J386" s="44"/>
      <c r="K386" s="44"/>
    </row>
    <row r="387" spans="4:11">
      <c r="D387" s="8"/>
      <c r="G387" s="44"/>
      <c r="H387" s="44"/>
      <c r="I387" s="44"/>
      <c r="J387" s="44"/>
      <c r="K387" s="44"/>
    </row>
    <row r="388" spans="4:11">
      <c r="D388" s="8"/>
      <c r="G388" s="44"/>
      <c r="H388" s="44"/>
      <c r="I388" s="44"/>
      <c r="J388" s="44"/>
      <c r="K388" s="44"/>
    </row>
    <row r="389" spans="4:11">
      <c r="D389" s="8"/>
      <c r="G389" s="44"/>
      <c r="H389" s="44"/>
      <c r="I389" s="44"/>
      <c r="J389" s="44"/>
      <c r="K389" s="44"/>
    </row>
    <row r="390" spans="4:11">
      <c r="D390" s="8"/>
      <c r="G390" s="44"/>
      <c r="H390" s="44"/>
      <c r="I390" s="44"/>
      <c r="J390" s="44"/>
      <c r="K390" s="44"/>
    </row>
    <row r="391" spans="4:11">
      <c r="D391" s="8"/>
      <c r="G391" s="44"/>
      <c r="H391" s="44"/>
      <c r="I391" s="44"/>
      <c r="J391" s="44"/>
      <c r="K391" s="44"/>
    </row>
    <row r="392" spans="4:11">
      <c r="D392" s="8"/>
      <c r="G392" s="44"/>
      <c r="H392" s="44"/>
      <c r="I392" s="44"/>
      <c r="J392" s="44"/>
      <c r="K392" s="44"/>
    </row>
    <row r="393" spans="4:11">
      <c r="D393" s="8"/>
      <c r="G393" s="44"/>
      <c r="H393" s="44"/>
      <c r="I393" s="44"/>
      <c r="J393" s="44"/>
      <c r="K393" s="44"/>
    </row>
    <row r="394" spans="4:11">
      <c r="D394" s="8"/>
      <c r="G394" s="44"/>
      <c r="H394" s="44"/>
      <c r="I394" s="44"/>
      <c r="J394" s="44"/>
      <c r="K394" s="44"/>
    </row>
    <row r="395" spans="4:11">
      <c r="D395" s="8"/>
      <c r="G395" s="44"/>
      <c r="H395" s="44"/>
      <c r="I395" s="44"/>
      <c r="J395" s="44"/>
      <c r="K395" s="44"/>
    </row>
    <row r="396" spans="4:11">
      <c r="D396" s="8"/>
      <c r="G396" s="44"/>
      <c r="H396" s="44"/>
      <c r="I396" s="44"/>
      <c r="J396" s="44"/>
      <c r="K396" s="44"/>
    </row>
    <row r="397" spans="4:11">
      <c r="D397" s="8"/>
      <c r="G397" s="44"/>
      <c r="H397" s="44"/>
      <c r="I397" s="44"/>
      <c r="J397" s="44"/>
      <c r="K397" s="44"/>
    </row>
    <row r="398" spans="4:11">
      <c r="D398" s="8"/>
      <c r="G398" s="44"/>
      <c r="H398" s="44"/>
      <c r="I398" s="44"/>
      <c r="J398" s="44"/>
      <c r="K398" s="44"/>
    </row>
    <row r="399" spans="4:11">
      <c r="D399" s="8"/>
      <c r="G399" s="44"/>
      <c r="H399" s="44"/>
      <c r="I399" s="44"/>
      <c r="J399" s="44"/>
      <c r="K399" s="44"/>
    </row>
    <row r="400" spans="4:11">
      <c r="D400" s="8"/>
      <c r="G400" s="44"/>
      <c r="H400" s="44"/>
      <c r="I400" s="44"/>
      <c r="J400" s="44"/>
      <c r="K400" s="44"/>
    </row>
    <row r="401" spans="4:11">
      <c r="D401" s="8"/>
      <c r="G401" s="44"/>
      <c r="H401" s="44"/>
      <c r="I401" s="44"/>
      <c r="J401" s="44"/>
      <c r="K401" s="44"/>
    </row>
    <row r="402" spans="4:11">
      <c r="D402" s="8"/>
      <c r="G402" s="44"/>
      <c r="H402" s="44"/>
      <c r="I402" s="44"/>
      <c r="J402" s="44"/>
      <c r="K402" s="44"/>
    </row>
    <row r="403" spans="4:11">
      <c r="D403" s="8"/>
      <c r="G403" s="44"/>
      <c r="H403" s="44"/>
      <c r="I403" s="44"/>
      <c r="J403" s="44"/>
      <c r="K403" s="44"/>
    </row>
    <row r="404" spans="4:11">
      <c r="D404" s="8"/>
      <c r="G404" s="44"/>
      <c r="H404" s="44"/>
      <c r="I404" s="44"/>
      <c r="J404" s="44"/>
      <c r="K404" s="44"/>
    </row>
    <row r="405" spans="4:11">
      <c r="D405" s="8"/>
      <c r="G405" s="44"/>
      <c r="H405" s="44"/>
      <c r="I405" s="44"/>
      <c r="J405" s="44"/>
      <c r="K405" s="44"/>
    </row>
    <row r="406" spans="4:11">
      <c r="D406" s="8"/>
      <c r="G406" s="44"/>
      <c r="H406" s="44"/>
      <c r="I406" s="44"/>
      <c r="J406" s="44"/>
      <c r="K406" s="44"/>
    </row>
    <row r="407" spans="4:11">
      <c r="D407" s="8"/>
      <c r="G407" s="44"/>
      <c r="H407" s="44"/>
      <c r="I407" s="44"/>
      <c r="J407" s="44"/>
      <c r="K407" s="44"/>
    </row>
    <row r="408" spans="4:11">
      <c r="D408" s="8"/>
      <c r="G408" s="44"/>
      <c r="H408" s="44"/>
      <c r="I408" s="44"/>
      <c r="J408" s="44"/>
      <c r="K408" s="44"/>
    </row>
    <row r="409" spans="4:11">
      <c r="D409" s="8"/>
      <c r="G409" s="44"/>
      <c r="H409" s="44"/>
      <c r="I409" s="44"/>
      <c r="J409" s="44"/>
      <c r="K409" s="44"/>
    </row>
    <row r="410" spans="4:11">
      <c r="D410" s="8"/>
      <c r="G410" s="44"/>
      <c r="H410" s="44"/>
      <c r="I410" s="44"/>
      <c r="J410" s="44"/>
      <c r="K410" s="44"/>
    </row>
    <row r="411" spans="4:11">
      <c r="D411" s="8"/>
      <c r="G411" s="44"/>
      <c r="H411" s="44"/>
      <c r="I411" s="44"/>
      <c r="J411" s="44"/>
      <c r="K411" s="44"/>
    </row>
    <row r="412" spans="4:11">
      <c r="D412" s="8"/>
      <c r="G412" s="44"/>
      <c r="H412" s="44"/>
      <c r="I412" s="44"/>
      <c r="J412" s="44"/>
      <c r="K412" s="44"/>
    </row>
    <row r="413" spans="4:11">
      <c r="D413" s="8"/>
      <c r="G413" s="44"/>
      <c r="H413" s="44"/>
      <c r="I413" s="44"/>
      <c r="J413" s="44"/>
      <c r="K413" s="44"/>
    </row>
    <row r="414" spans="4:11">
      <c r="D414" s="8"/>
      <c r="G414" s="44"/>
      <c r="H414" s="44"/>
      <c r="I414" s="44"/>
      <c r="J414" s="44"/>
      <c r="K414" s="44"/>
    </row>
    <row r="415" spans="4:11">
      <c r="D415" s="8"/>
      <c r="G415" s="44"/>
      <c r="H415" s="44"/>
      <c r="I415" s="44"/>
      <c r="J415" s="44"/>
      <c r="K415" s="44"/>
    </row>
    <row r="416" spans="4:11">
      <c r="D416" s="8"/>
    </row>
    <row r="417" spans="4:4">
      <c r="D417" s="8"/>
    </row>
    <row r="418" spans="4:4">
      <c r="D418" s="8"/>
    </row>
    <row r="419" spans="4:4">
      <c r="D419" s="8"/>
    </row>
    <row r="420" spans="4:4">
      <c r="D420" s="8"/>
    </row>
    <row r="421" spans="4:4">
      <c r="D421" s="8"/>
    </row>
    <row r="422" spans="4:4">
      <c r="D422" s="8"/>
    </row>
    <row r="423" spans="4:4">
      <c r="D423" s="8"/>
    </row>
    <row r="424" spans="4:4">
      <c r="D424" s="8"/>
    </row>
    <row r="425" spans="4:4">
      <c r="D425" s="8"/>
    </row>
    <row r="426" spans="4:4">
      <c r="D426" s="8"/>
    </row>
    <row r="427" spans="4:4">
      <c r="D427" s="8"/>
    </row>
    <row r="428" spans="4:4">
      <c r="D428" s="8"/>
    </row>
    <row r="429" spans="4:4">
      <c r="D429" s="8"/>
    </row>
    <row r="430" spans="4:4">
      <c r="D430" s="8"/>
    </row>
    <row r="431" spans="4:4">
      <c r="D431" s="8"/>
    </row>
    <row r="432" spans="4:4">
      <c r="D432" s="8"/>
    </row>
    <row r="433" spans="4:4">
      <c r="D433" s="8"/>
    </row>
    <row r="434" spans="4:4">
      <c r="D434" s="8"/>
    </row>
    <row r="435" spans="4:4">
      <c r="D435" s="8"/>
    </row>
    <row r="436" spans="4:4">
      <c r="D436" s="8"/>
    </row>
    <row r="437" spans="4:4">
      <c r="D437" s="8"/>
    </row>
    <row r="438" spans="4:4">
      <c r="D438" s="8"/>
    </row>
    <row r="439" spans="4:4">
      <c r="D439" s="8"/>
    </row>
    <row r="440" spans="4:4">
      <c r="D440" s="8"/>
    </row>
    <row r="441" spans="4:4">
      <c r="D441" s="8"/>
    </row>
    <row r="442" spans="4:4">
      <c r="D442" s="8"/>
    </row>
    <row r="443" spans="4:4">
      <c r="D443" s="8"/>
    </row>
    <row r="444" spans="4:4">
      <c r="D444" s="8"/>
    </row>
    <row r="445" spans="4:4">
      <c r="D445" s="8"/>
    </row>
    <row r="446" spans="4:4">
      <c r="D446" s="8"/>
    </row>
    <row r="447" spans="4:4">
      <c r="D447" s="8"/>
    </row>
    <row r="448" spans="4:4">
      <c r="D448" s="8"/>
    </row>
    <row r="449" spans="4:4">
      <c r="D449" s="8"/>
    </row>
    <row r="450" spans="4:4">
      <c r="D450" s="8"/>
    </row>
    <row r="451" spans="4:4">
      <c r="D451" s="8"/>
    </row>
    <row r="452" spans="4:4">
      <c r="D452" s="8"/>
    </row>
    <row r="453" spans="4:4">
      <c r="D453" s="8"/>
    </row>
    <row r="454" spans="4:4">
      <c r="D454" s="8"/>
    </row>
    <row r="455" spans="4:4">
      <c r="D455" s="8"/>
    </row>
    <row r="456" spans="4:4">
      <c r="D456" s="8"/>
    </row>
    <row r="457" spans="4:4">
      <c r="D457" s="8"/>
    </row>
    <row r="458" spans="4:4">
      <c r="D458" s="8"/>
    </row>
    <row r="459" spans="4:4">
      <c r="D459" s="8"/>
    </row>
    <row r="460" spans="4:4">
      <c r="D460" s="8"/>
    </row>
    <row r="461" spans="4:4">
      <c r="D461" s="8"/>
    </row>
    <row r="462" spans="4:4">
      <c r="D462" s="8"/>
    </row>
    <row r="463" spans="4:4">
      <c r="D463" s="8"/>
    </row>
    <row r="464" spans="4:4">
      <c r="D464" s="8"/>
    </row>
    <row r="465" spans="4:4">
      <c r="D465" s="8"/>
    </row>
    <row r="466" spans="4:4">
      <c r="D466" s="8"/>
    </row>
    <row r="467" spans="4:4">
      <c r="D467" s="8"/>
    </row>
    <row r="468" spans="4:4">
      <c r="D468" s="8"/>
    </row>
    <row r="469" spans="4:4">
      <c r="D469" s="8"/>
    </row>
    <row r="470" spans="4:4">
      <c r="D470" s="8"/>
    </row>
    <row r="471" spans="4:4">
      <c r="D471" s="8"/>
    </row>
    <row r="472" spans="4:4">
      <c r="D472" s="8"/>
    </row>
    <row r="473" spans="4:4">
      <c r="D473" s="8"/>
    </row>
    <row r="474" spans="4:4">
      <c r="D474" s="8"/>
    </row>
    <row r="475" spans="4:4">
      <c r="D475" s="8"/>
    </row>
    <row r="476" spans="4:4">
      <c r="D476" s="8"/>
    </row>
    <row r="477" spans="4:4">
      <c r="D477" s="8"/>
    </row>
    <row r="478" spans="4:4">
      <c r="D478" s="8"/>
    </row>
    <row r="479" spans="4:4">
      <c r="D479" s="8"/>
    </row>
    <row r="480" spans="4:4">
      <c r="D480" s="8"/>
    </row>
    <row r="481" spans="4:4">
      <c r="D481" s="8"/>
    </row>
    <row r="482" spans="4:4">
      <c r="D482" s="8"/>
    </row>
    <row r="483" spans="4:4">
      <c r="D483" s="8"/>
    </row>
    <row r="484" spans="4:4">
      <c r="D484" s="8"/>
    </row>
    <row r="485" spans="4:4">
      <c r="D485" s="8"/>
    </row>
    <row r="486" spans="4:4">
      <c r="D486" s="8"/>
    </row>
    <row r="487" spans="4:4">
      <c r="D487" s="8"/>
    </row>
    <row r="488" spans="4:4">
      <c r="D488" s="8"/>
    </row>
    <row r="489" spans="4:4">
      <c r="D489" s="8"/>
    </row>
    <row r="490" spans="4:4">
      <c r="D490" s="8"/>
    </row>
    <row r="491" spans="4:4">
      <c r="D491" s="8"/>
    </row>
    <row r="492" spans="4:4">
      <c r="D492" s="8"/>
    </row>
    <row r="493" spans="4:4">
      <c r="D493" s="8"/>
    </row>
    <row r="494" spans="4:4">
      <c r="D494" s="8"/>
    </row>
    <row r="495" spans="4:4">
      <c r="D495" s="8"/>
    </row>
    <row r="496" spans="4:4">
      <c r="D496" s="8"/>
    </row>
    <row r="497" spans="4:4">
      <c r="D497" s="8"/>
    </row>
    <row r="498" spans="4:4">
      <c r="D498" s="8"/>
    </row>
    <row r="499" spans="4:4">
      <c r="D499" s="8"/>
    </row>
    <row r="500" spans="4:4">
      <c r="D500" s="8"/>
    </row>
    <row r="501" spans="4:4">
      <c r="D501" s="8"/>
    </row>
    <row r="502" spans="4:4">
      <c r="D502" s="8"/>
    </row>
    <row r="503" spans="4:4">
      <c r="D503" s="8"/>
    </row>
    <row r="504" spans="4:4">
      <c r="D504" s="8"/>
    </row>
    <row r="505" spans="4:4">
      <c r="D505" s="8"/>
    </row>
    <row r="506" spans="4:4">
      <c r="D506" s="8"/>
    </row>
    <row r="507" spans="4:4">
      <c r="D507" s="8"/>
    </row>
    <row r="508" spans="4:4">
      <c r="D508" s="8"/>
    </row>
    <row r="509" spans="4:4">
      <c r="D509" s="8"/>
    </row>
    <row r="510" spans="4:4">
      <c r="D510" s="8"/>
    </row>
    <row r="511" spans="4:4">
      <c r="D511" s="8"/>
    </row>
    <row r="512" spans="4:4">
      <c r="D512" s="8"/>
    </row>
    <row r="513" spans="4:4">
      <c r="D513" s="8"/>
    </row>
    <row r="514" spans="4:4">
      <c r="D514" s="8"/>
    </row>
    <row r="515" spans="4:4">
      <c r="D515" s="8"/>
    </row>
    <row r="516" spans="4:4">
      <c r="D516" s="8"/>
    </row>
    <row r="517" spans="4:4">
      <c r="D517" s="8"/>
    </row>
    <row r="518" spans="4:4">
      <c r="D518" s="8"/>
    </row>
    <row r="519" spans="4:4">
      <c r="D519" s="8"/>
    </row>
    <row r="520" spans="4:4">
      <c r="D520" s="8"/>
    </row>
    <row r="521" spans="4:4">
      <c r="D521" s="8"/>
    </row>
    <row r="522" spans="4:4">
      <c r="D522" s="8"/>
    </row>
    <row r="523" spans="4:4">
      <c r="D523" s="8"/>
    </row>
    <row r="524" spans="4:4">
      <c r="D524" s="8"/>
    </row>
    <row r="525" spans="4:4">
      <c r="D525" s="8"/>
    </row>
    <row r="526" spans="4:4">
      <c r="D526" s="8"/>
    </row>
    <row r="527" spans="4:4">
      <c r="D527" s="8"/>
    </row>
    <row r="528" spans="4:4">
      <c r="D528" s="8"/>
    </row>
    <row r="529" spans="4:4">
      <c r="D529" s="8"/>
    </row>
    <row r="530" spans="4:4">
      <c r="D530" s="8"/>
    </row>
    <row r="531" spans="4:4">
      <c r="D531" s="8"/>
    </row>
    <row r="532" spans="4:4">
      <c r="D532" s="8"/>
    </row>
    <row r="533" spans="4:4">
      <c r="D533" s="8"/>
    </row>
    <row r="534" spans="4:4">
      <c r="D534" s="8"/>
    </row>
    <row r="535" spans="4:4">
      <c r="D535" s="8"/>
    </row>
    <row r="536" spans="4:4">
      <c r="D536" s="8"/>
    </row>
  </sheetData>
  <sheetProtection password="C70A" sheet="1" autoFilter="0"/>
  <mergeCells count="9">
    <mergeCell ref="C5:L5"/>
    <mergeCell ref="E16:K16"/>
    <mergeCell ref="E7:L7"/>
    <mergeCell ref="E9:L9"/>
    <mergeCell ref="J11:L11"/>
    <mergeCell ref="C9:D9"/>
    <mergeCell ref="C7:D7"/>
    <mergeCell ref="E11:H11"/>
    <mergeCell ref="F13:J13"/>
  </mergeCells>
  <phoneticPr fontId="0" type="noConversion"/>
  <conditionalFormatting sqref="L13:M13 D13:E13">
    <cfRule type="cellIs" dxfId="16" priority="1" stopIfTrue="1" operator="equal">
      <formula>0</formula>
    </cfRule>
  </conditionalFormatting>
  <conditionalFormatting sqref="C8">
    <cfRule type="cellIs" dxfId="15" priority="2" stopIfTrue="1" operator="equal">
      <formula>"AA"</formula>
    </cfRule>
  </conditionalFormatting>
  <conditionalFormatting sqref="C7 C9:C10">
    <cfRule type="expression" dxfId="14" priority="3" stopIfTrue="1">
      <formula>"Seleccione impuesto"</formula>
    </cfRule>
  </conditionalFormatting>
  <conditionalFormatting sqref="D10">
    <cfRule type="cellIs" dxfId="13" priority="4" stopIfTrue="1" operator="equal">
      <formula>"AAA"</formula>
    </cfRule>
    <cfRule type="cellIs" dxfId="12" priority="5" stopIfTrue="1" operator="equal">
      <formula>"AA"</formula>
    </cfRule>
  </conditionalFormatting>
  <conditionalFormatting sqref="M9:M11 E10:L10">
    <cfRule type="cellIs" dxfId="11" priority="6" stopIfTrue="1" operator="equal">
      <formula>"seleccione sub - grupo"</formula>
    </cfRule>
  </conditionalFormatting>
  <conditionalFormatting sqref="E7:L7">
    <cfRule type="cellIs" dxfId="10" priority="7" stopIfTrue="1" operator="equal">
      <formula>"SELECCIONE RUBRO"</formula>
    </cfRule>
  </conditionalFormatting>
  <conditionalFormatting sqref="E9:F9">
    <cfRule type="cellIs" dxfId="9" priority="8" stopIfTrue="1" operator="equal">
      <formula>"seleccione sub - rubro"</formula>
    </cfRule>
  </conditionalFormatting>
  <conditionalFormatting sqref="J11:L11">
    <cfRule type="expression" dxfId="8" priority="9" stopIfTrue="1">
      <formula>$I$11=0</formula>
    </cfRule>
    <cfRule type="expression" dxfId="7" priority="10" stopIfTrue="1">
      <formula>$E$7="seleccione rubro"</formula>
    </cfRule>
    <cfRule type="expression" dxfId="6" priority="11" stopIfTrue="1">
      <formula>$E$11&lt;&gt;""</formula>
    </cfRule>
  </conditionalFormatting>
  <conditionalFormatting sqref="I11">
    <cfRule type="cellIs" dxfId="5" priority="12" stopIfTrue="1" operator="equal">
      <formula>0</formula>
    </cfRule>
    <cfRule type="expression" dxfId="4" priority="13" stopIfTrue="1">
      <formula>$E$7="seleccione rubro"</formula>
    </cfRule>
    <cfRule type="expression" dxfId="3" priority="14" stopIfTrue="1">
      <formula>$E$11&lt;&gt;""</formula>
    </cfRule>
  </conditionalFormatting>
  <conditionalFormatting sqref="F13:J13">
    <cfRule type="expression" dxfId="2" priority="15" stopIfTrue="1">
      <formula>$I$11=0</formula>
    </cfRule>
    <cfRule type="expression" dxfId="1" priority="16" stopIfTrue="1">
      <formula>$E$11&lt;&gt;""</formula>
    </cfRule>
    <cfRule type="cellIs" dxfId="0" priority="17" stopIfTrue="1" operator="equal">
      <formula>0</formula>
    </cfRule>
  </conditionalFormatting>
  <dataValidations xWindow="7984" yWindow="27847" count="3">
    <dataValidation errorStyle="warning" allowBlank="1" prompt="En caso de cambiar de GRUPO seleccione nuevamente el Sub - Grupo eligiéndolo de la lista que se despliega al ubicarse sobre esta celda." sqref="J11 M9 E10:L10 M11"/>
    <dataValidation type="list" allowBlank="1" showErrorMessage="1" sqref="E7:F7">
      <formula1>Rubros</formula1>
    </dataValidation>
    <dataValidation type="list" errorStyle="warning" allowBlank="1" prompt="En caso de cambiar de GRUPO seleccione nuevamente el Sub - Grupo eligiéndolo de la lista que se despliega al ubicarse sobre esta celda." sqref="E9:F9 M10">
      <formula1>INDIRECT($C$8)</formula1>
    </dataValidation>
  </dataValidations>
  <hyperlinks>
    <hyperlink ref="K14" location="Nota!D2" display="Ver Nota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1:H89"/>
  <sheetViews>
    <sheetView showGridLines="0" showRowColHeaders="0" workbookViewId="0">
      <selection activeCell="W26" sqref="W26"/>
    </sheetView>
  </sheetViews>
  <sheetFormatPr baseColWidth="10" defaultRowHeight="12.75"/>
  <cols>
    <col min="1" max="1" width="19.42578125" style="12" customWidth="1"/>
    <col min="2" max="2" width="15.5703125" style="12" customWidth="1"/>
    <col min="3" max="7" width="11.42578125" style="12"/>
    <col min="8" max="8" width="15.5703125" style="12" customWidth="1"/>
    <col min="9" max="16384" width="11.42578125" style="12"/>
  </cols>
  <sheetData>
    <row r="1" spans="2:8">
      <c r="B1"/>
      <c r="C1" s="51"/>
      <c r="D1" s="51"/>
      <c r="E1" s="51"/>
      <c r="F1" s="51"/>
      <c r="G1" s="51"/>
      <c r="H1"/>
    </row>
    <row r="2" spans="2:8">
      <c r="B2"/>
      <c r="C2" s="98" t="s">
        <v>122</v>
      </c>
      <c r="D2" s="98"/>
      <c r="E2" s="98"/>
      <c r="F2" s="98"/>
      <c r="G2" s="98"/>
      <c r="H2"/>
    </row>
    <row r="3" spans="2:8">
      <c r="B3"/>
      <c r="C3" s="52"/>
      <c r="D3" s="51"/>
      <c r="E3" s="51"/>
      <c r="F3" s="51"/>
      <c r="G3" s="51"/>
      <c r="H3"/>
    </row>
    <row r="4" spans="2:8">
      <c r="B4"/>
      <c r="C4" s="53"/>
      <c r="D4" s="51"/>
      <c r="E4" s="51"/>
      <c r="F4" s="51"/>
      <c r="G4" s="51"/>
      <c r="H4"/>
    </row>
    <row r="5" spans="2:8">
      <c r="B5"/>
      <c r="C5" s="51"/>
      <c r="D5" s="51"/>
      <c r="E5" s="51"/>
      <c r="F5" s="51"/>
      <c r="G5" s="54" t="s">
        <v>86</v>
      </c>
      <c r="H5"/>
    </row>
    <row r="6" spans="2:8">
      <c r="B6"/>
      <c r="C6" s="51"/>
      <c r="D6" s="51"/>
      <c r="E6" s="51"/>
      <c r="F6" s="51"/>
      <c r="G6" s="51"/>
      <c r="H6"/>
    </row>
    <row r="7" spans="2:8" ht="61.5" customHeight="1">
      <c r="B7" s="31"/>
      <c r="C7" s="97" t="s">
        <v>133</v>
      </c>
      <c r="D7" s="97"/>
      <c r="E7" s="97"/>
      <c r="F7" s="97"/>
      <c r="G7" s="97"/>
      <c r="H7"/>
    </row>
    <row r="8" spans="2:8" ht="33.75" customHeight="1">
      <c r="B8" s="31"/>
      <c r="C8" s="97" t="s">
        <v>120</v>
      </c>
      <c r="D8" s="97"/>
      <c r="E8" s="97"/>
      <c r="F8" s="97"/>
      <c r="G8" s="97"/>
      <c r="H8"/>
    </row>
    <row r="9" spans="2:8" ht="61.5" customHeight="1">
      <c r="B9" s="31"/>
      <c r="C9" s="97" t="s">
        <v>190</v>
      </c>
      <c r="D9" s="97"/>
      <c r="E9" s="97"/>
      <c r="F9" s="97"/>
      <c r="G9" s="97"/>
      <c r="H9"/>
    </row>
    <row r="10" spans="2:8" ht="48.75" customHeight="1">
      <c r="B10" s="31"/>
      <c r="C10" s="99" t="s">
        <v>191</v>
      </c>
      <c r="D10" s="99"/>
      <c r="E10" s="99"/>
      <c r="F10" s="99"/>
      <c r="G10" s="99"/>
      <c r="H10"/>
    </row>
    <row r="11" spans="2:8" ht="61.5" customHeight="1">
      <c r="B11" s="31"/>
      <c r="C11" s="97" t="s">
        <v>129</v>
      </c>
      <c r="D11" s="97"/>
      <c r="E11" s="97"/>
      <c r="F11" s="97"/>
      <c r="G11" s="97"/>
      <c r="H11"/>
    </row>
    <row r="12" spans="2:8" ht="30" customHeight="1">
      <c r="B12" s="31"/>
      <c r="C12" s="97" t="s">
        <v>130</v>
      </c>
      <c r="D12" s="97"/>
      <c r="E12" s="97"/>
      <c r="F12" s="97"/>
      <c r="G12" s="97"/>
      <c r="H12"/>
    </row>
    <row r="13" spans="2:8" ht="61.5" customHeight="1">
      <c r="B13" s="31"/>
      <c r="C13" s="97" t="s">
        <v>121</v>
      </c>
      <c r="D13" s="97"/>
      <c r="E13" s="97"/>
      <c r="F13" s="97"/>
      <c r="G13" s="97"/>
      <c r="H13"/>
    </row>
    <row r="14" spans="2:8" ht="61.5" customHeight="1">
      <c r="B14" s="31"/>
      <c r="C14" s="51"/>
      <c r="D14" s="51"/>
      <c r="E14" s="51"/>
      <c r="F14" s="51"/>
      <c r="G14" s="51"/>
      <c r="H14"/>
    </row>
    <row r="15" spans="2:8">
      <c r="B15"/>
      <c r="C15"/>
      <c r="D15"/>
      <c r="E15"/>
      <c r="F15"/>
      <c r="G15"/>
      <c r="H15"/>
    </row>
    <row r="16" spans="2:8">
      <c r="B16"/>
      <c r="C16"/>
      <c r="D16"/>
      <c r="E16"/>
      <c r="F16"/>
      <c r="G16"/>
      <c r="H16"/>
    </row>
    <row r="17" spans="2:8">
      <c r="B17"/>
      <c r="C17"/>
      <c r="D17"/>
      <c r="E17"/>
      <c r="F17"/>
      <c r="G17"/>
      <c r="H17"/>
    </row>
    <row r="18" spans="2:8">
      <c r="B18"/>
      <c r="C18"/>
      <c r="D18"/>
      <c r="E18"/>
      <c r="F18"/>
      <c r="G18"/>
      <c r="H18"/>
    </row>
    <row r="19" spans="2:8">
      <c r="B19"/>
      <c r="C19"/>
      <c r="D19"/>
      <c r="E19"/>
      <c r="F19"/>
      <c r="G19"/>
      <c r="H19"/>
    </row>
    <row r="20" spans="2:8">
      <c r="B20"/>
      <c r="C20"/>
      <c r="D20"/>
      <c r="E20"/>
      <c r="F20"/>
      <c r="G20"/>
      <c r="H20"/>
    </row>
    <row r="21" spans="2:8">
      <c r="B21"/>
      <c r="C21"/>
      <c r="D21"/>
      <c r="E21"/>
      <c r="F21"/>
      <c r="G21"/>
      <c r="H21"/>
    </row>
    <row r="22" spans="2:8">
      <c r="B22"/>
      <c r="C22"/>
      <c r="D22"/>
      <c r="E22"/>
      <c r="F22"/>
      <c r="G22"/>
      <c r="H22"/>
    </row>
    <row r="23" spans="2:8">
      <c r="B23"/>
      <c r="C23"/>
      <c r="D23"/>
      <c r="E23"/>
      <c r="F23"/>
      <c r="G23"/>
      <c r="H23"/>
    </row>
    <row r="24" spans="2:8">
      <c r="B24"/>
      <c r="C24"/>
      <c r="D24"/>
      <c r="E24"/>
      <c r="F24"/>
      <c r="G24"/>
      <c r="H24"/>
    </row>
    <row r="25" spans="2:8">
      <c r="B25"/>
      <c r="C25"/>
      <c r="D25"/>
      <c r="E25"/>
      <c r="F25"/>
      <c r="G25"/>
      <c r="H25"/>
    </row>
    <row r="26" spans="2:8">
      <c r="B26"/>
      <c r="C26"/>
      <c r="D26"/>
      <c r="E26"/>
      <c r="F26"/>
      <c r="G26"/>
      <c r="H26"/>
    </row>
    <row r="27" spans="2:8">
      <c r="B27"/>
      <c r="C27"/>
      <c r="D27"/>
      <c r="E27"/>
      <c r="F27"/>
      <c r="G27"/>
      <c r="H27"/>
    </row>
    <row r="28" spans="2:8">
      <c r="B28"/>
      <c r="C28"/>
      <c r="D28"/>
      <c r="E28"/>
      <c r="F28"/>
      <c r="G28"/>
      <c r="H28"/>
    </row>
    <row r="29" spans="2:8">
      <c r="B29"/>
      <c r="C29"/>
      <c r="D29"/>
      <c r="E29"/>
      <c r="F29"/>
      <c r="G29"/>
      <c r="H29"/>
    </row>
    <row r="30" spans="2:8">
      <c r="B30"/>
      <c r="C30"/>
      <c r="D30"/>
      <c r="E30"/>
      <c r="F30"/>
      <c r="G30"/>
      <c r="H30"/>
    </row>
    <row r="31" spans="2:8">
      <c r="B31"/>
      <c r="C31"/>
      <c r="D31"/>
      <c r="E31"/>
      <c r="F31"/>
      <c r="G31"/>
      <c r="H31"/>
    </row>
    <row r="32" spans="2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 s="13"/>
      <c r="D84" s="13"/>
      <c r="E84" s="13"/>
      <c r="F84" s="13"/>
      <c r="G84" s="13"/>
      <c r="H84"/>
    </row>
    <row r="85" spans="2:8">
      <c r="B85" s="13"/>
      <c r="C85" s="13"/>
      <c r="D85" s="13"/>
      <c r="E85" s="13"/>
      <c r="F85" s="13"/>
      <c r="G85" s="13"/>
      <c r="H85" s="13"/>
    </row>
    <row r="86" spans="2:8">
      <c r="B86" s="13"/>
      <c r="C86" s="13"/>
      <c r="D86" s="13"/>
      <c r="E86" s="13"/>
      <c r="F86" s="13"/>
      <c r="G86" s="13"/>
      <c r="H86" s="13"/>
    </row>
    <row r="87" spans="2:8">
      <c r="B87" s="13"/>
      <c r="C87" s="13"/>
      <c r="D87" s="13"/>
      <c r="E87" s="13"/>
      <c r="F87" s="13"/>
      <c r="G87" s="13"/>
      <c r="H87" s="13"/>
    </row>
    <row r="88" spans="2:8">
      <c r="B88" s="13"/>
      <c r="C88" s="13"/>
      <c r="D88" s="13"/>
      <c r="E88" s="13"/>
      <c r="F88" s="13"/>
      <c r="G88" s="13"/>
      <c r="H88" s="13"/>
    </row>
    <row r="89" spans="2:8">
      <c r="B89" s="13"/>
      <c r="H89" s="13"/>
    </row>
  </sheetData>
  <sheetProtection password="C70A" sheet="1"/>
  <mergeCells count="8">
    <mergeCell ref="C13:G13"/>
    <mergeCell ref="C2:G2"/>
    <mergeCell ref="C7:G7"/>
    <mergeCell ref="C8:G8"/>
    <mergeCell ref="C9:G9"/>
    <mergeCell ref="C11:G11"/>
    <mergeCell ref="C12:G12"/>
    <mergeCell ref="C10:G10"/>
  </mergeCells>
  <phoneticPr fontId="0" type="noConversion"/>
  <hyperlinks>
    <hyperlink ref="G5" location="Series!E4" display="Volver a Serie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Series</vt:lpstr>
      <vt:lpstr>Notas</vt:lpstr>
      <vt:lpstr>bebidas</vt:lpstr>
      <vt:lpstr>lubricantes</vt:lpstr>
      <vt:lpstr>Rubros</vt:lpstr>
      <vt:lpstr>seleccione</vt:lpstr>
      <vt:lpstr>tabacos</vt:lpstr>
      <vt:lpstr>Vehículos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Magallanes</dc:creator>
  <cp:lastModifiedBy>3499</cp:lastModifiedBy>
  <dcterms:created xsi:type="dcterms:W3CDTF">2010-09-27T13:28:28Z</dcterms:created>
  <dcterms:modified xsi:type="dcterms:W3CDTF">2024-02-19T14:03:12Z</dcterms:modified>
</cp:coreProperties>
</file>