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530" firstSheet="1" activeTab="1"/>
  </bookViews>
  <sheets>
    <sheet name="IMESI" sheetId="1" state="hidden" r:id="rId1"/>
    <sheet name="Recaudación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Recaudación!$F$12:$G$55</definedName>
    <definedName name="impuestos">[2]Series!$B$1:$AK$1</definedName>
    <definedName name="lista" localSheetId="1">'[3]Hoja1 (2)'!$C$8:$AJ$8</definedName>
    <definedName name="lista">'[1]Hoja1 (2)'!$C$8:$AJ$8</definedName>
    <definedName name="rubros_imesi">IMESI!$A$1:$Q$1</definedName>
  </definedNames>
  <calcPr calcId="125725"/>
</workbook>
</file>

<file path=xl/calcChain.xml><?xml version="1.0" encoding="utf-8"?>
<calcChain xmlns="http://schemas.openxmlformats.org/spreadsheetml/2006/main">
  <c r="G54" i="2"/>
  <c r="F54"/>
  <c r="S45" i="1"/>
  <c r="G53" i="2"/>
  <c r="F53"/>
  <c r="S44" i="1"/>
  <c r="G52" i="2"/>
  <c r="F52"/>
  <c r="S43" i="1"/>
  <c r="G51" i="2"/>
  <c r="F51"/>
  <c r="S42" i="1"/>
  <c r="G50" i="2"/>
  <c r="F50"/>
  <c r="S41" i="1"/>
  <c r="G49" i="2"/>
  <c r="F49"/>
  <c r="S40" i="1"/>
  <c r="G48" i="2"/>
  <c r="S39" i="1"/>
  <c r="F48" i="2"/>
  <c r="G47"/>
  <c r="F47"/>
  <c r="G46"/>
  <c r="F46"/>
  <c r="G45"/>
  <c r="F45"/>
  <c r="G44"/>
  <c r="F44"/>
  <c r="G43"/>
  <c r="F43"/>
  <c r="G42"/>
  <c r="F42"/>
  <c r="G41"/>
  <c r="F41"/>
  <c r="G40"/>
  <c r="F40"/>
  <c r="G39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3"/>
  <c r="F8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F10"/>
  <c r="F55"/>
</calcChain>
</file>

<file path=xl/sharedStrings.xml><?xml version="1.0" encoding="utf-8"?>
<sst xmlns="http://schemas.openxmlformats.org/spreadsheetml/2006/main" count="149" uniqueCount="31">
  <si>
    <t>Combustibles</t>
  </si>
  <si>
    <t>Grasas y lubricantes</t>
  </si>
  <si>
    <t>Comb. Gras. y Lub. Av. Civil</t>
  </si>
  <si>
    <t>Tabacos y cigarrillos</t>
  </si>
  <si>
    <t>Bebidas alcohólicas y alcohol potable</t>
  </si>
  <si>
    <t>Bebidas sin alcohol</t>
  </si>
  <si>
    <t>Cerveza</t>
  </si>
  <si>
    <t>Vermouth, vinos finos y licorosos</t>
  </si>
  <si>
    <t>Energia eléctrica</t>
  </si>
  <si>
    <t>Anticipos de IMESI a la Importación</t>
  </si>
  <si>
    <t>Vehículos automotores</t>
  </si>
  <si>
    <t>Perfumería y cosmética</t>
  </si>
  <si>
    <t>Azúcar refinado</t>
  </si>
  <si>
    <t>Inicio serie</t>
  </si>
  <si>
    <t>Enero 1982 hasta el último dato disponible</t>
  </si>
  <si>
    <t>Enero 1983 hasta el último dato disponible</t>
  </si>
  <si>
    <t>Setiembre 1996 hasta el último dato disponible</t>
  </si>
  <si>
    <t>Marzo 2002 hasta el último dato disponible</t>
  </si>
  <si>
    <t>Notas</t>
  </si>
  <si>
    <t>(*) Incluye, para el año 1982, la recaudación correspondiente a los rubros: bebidas alcohólicas, bebidas sin alcohol, cerveza, perfumería, cosméticos, alcoholes, grasas y lubricantes.</t>
  </si>
  <si>
    <t>-</t>
  </si>
  <si>
    <t>(en pesos corrientes)</t>
  </si>
  <si>
    <t>Año</t>
  </si>
  <si>
    <t>Importe</t>
  </si>
  <si>
    <t>SELECCIONE RUBRO</t>
  </si>
  <si>
    <t>IMPUESTO ESPECÍFICO INTERNO - IMESI</t>
  </si>
  <si>
    <t xml:space="preserve">Recaudación anual </t>
  </si>
  <si>
    <t>RECAUDACIÓN TOTAL</t>
  </si>
  <si>
    <t>Resto IMESI</t>
  </si>
  <si>
    <t>Emisiones Co2</t>
  </si>
  <si>
    <t>Enero 2022 hasta el último dato disponible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</si>
</sst>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sz val="8"/>
      <name val="Verdana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9"/>
      <name val="Verdana"/>
      <family val="2"/>
    </font>
    <font>
      <b/>
      <sz val="8"/>
      <color indexed="8"/>
      <name val="Verdana"/>
      <family val="2"/>
    </font>
    <font>
      <sz val="10"/>
      <color indexed="5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5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7" fillId="0" borderId="0" xfId="0" applyNumberFormat="1" applyFont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vertical="center" wrapText="1"/>
      <protection locked="0" hidden="1"/>
    </xf>
    <xf numFmtId="0" fontId="6" fillId="0" borderId="1" xfId="0" applyFont="1" applyBorder="1" applyAlignment="1" applyProtection="1">
      <alignment vertical="center" wrapText="1"/>
      <protection locked="0" hidden="1"/>
    </xf>
    <xf numFmtId="0" fontId="0" fillId="0" borderId="0" xfId="0" applyProtection="1">
      <protection locked="0" hidden="1"/>
    </xf>
    <xf numFmtId="0" fontId="0" fillId="2" borderId="0" xfId="0" applyFill="1" applyProtection="1">
      <protection locked="0" hidden="1"/>
    </xf>
    <xf numFmtId="0" fontId="8" fillId="2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Alignment="1" applyProtection="1">
      <alignment horizontal="center"/>
      <protection locked="0" hidden="1"/>
    </xf>
    <xf numFmtId="3" fontId="7" fillId="0" borderId="0" xfId="0" applyNumberFormat="1" applyFont="1" applyProtection="1">
      <protection locked="0" hidden="1"/>
    </xf>
    <xf numFmtId="0" fontId="7" fillId="0" borderId="0" xfId="0" applyFont="1" applyProtection="1">
      <protection locked="0" hidden="1"/>
    </xf>
    <xf numFmtId="0" fontId="9" fillId="0" borderId="0" xfId="0" applyFont="1" applyFill="1" applyAlignment="1" applyProtection="1">
      <alignment horizontal="left"/>
      <protection locked="0" hidden="1"/>
    </xf>
    <xf numFmtId="0" fontId="10" fillId="0" borderId="0" xfId="0" applyFont="1" applyProtection="1">
      <protection locked="0" hidden="1"/>
    </xf>
    <xf numFmtId="0" fontId="2" fillId="3" borderId="2" xfId="0" applyFont="1" applyFill="1" applyBorder="1" applyAlignment="1" applyProtection="1">
      <alignment horizontal="center" vertical="center" wrapText="1"/>
      <protection locked="0" hidden="1"/>
    </xf>
    <xf numFmtId="0" fontId="3" fillId="3" borderId="2" xfId="0" applyFont="1" applyFill="1" applyBorder="1" applyAlignment="1" applyProtection="1">
      <alignment horizontal="center" vertical="center" wrapText="1"/>
      <protection locked="0" hidden="1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/>
      <protection locked="0" hidden="1"/>
    </xf>
    <xf numFmtId="3" fontId="5" fillId="0" borderId="0" xfId="0" applyNumberFormat="1" applyFont="1" applyFill="1" applyAlignment="1" applyProtection="1">
      <alignment horizontal="right"/>
      <protection locked="0" hidden="1"/>
    </xf>
    <xf numFmtId="3" fontId="5" fillId="0" borderId="0" xfId="0" applyNumberFormat="1" applyFont="1" applyFill="1" applyProtection="1">
      <protection locked="0" hidden="1"/>
    </xf>
    <xf numFmtId="0" fontId="0" fillId="0" borderId="0" xfId="0" applyFill="1" applyProtection="1">
      <protection locked="0" hidden="1"/>
    </xf>
    <xf numFmtId="3" fontId="0" fillId="0" borderId="0" xfId="0" applyNumberFormat="1" applyFill="1" applyProtection="1">
      <protection locked="0" hidden="1"/>
    </xf>
    <xf numFmtId="0" fontId="6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 hidden="1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ill>
        <patternFill>
          <bgColor indexed="5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85725</xdr:rowOff>
    </xdr:from>
    <xdr:to>
      <xdr:col>4</xdr:col>
      <xdr:colOff>866775</xdr:colOff>
      <xdr:row>3</xdr:row>
      <xdr:rowOff>57150</xdr:rowOff>
    </xdr:to>
    <xdr:pic>
      <xdr:nvPicPr>
        <xdr:cNvPr id="2090" name="Picture 7" descr="logo D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247650"/>
          <a:ext cx="1333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dise&#241;o%20todos%20los%20impues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s/Series%20anuales%20para%20public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s/nuevo%20dise&#241;o%20todos%20los%20impuest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3"/>
    </sheetNames>
    <sheetDataSet>
      <sheetData sheetId="0" refreshError="1"/>
      <sheetData sheetId="1">
        <row r="8">
          <cell r="C8" t="str">
            <v>Seleccione impuesto</v>
          </cell>
          <cell r="D8" t="str">
            <v>Cesiones o permutas derechos deportistas</v>
          </cell>
          <cell r="E8" t="str">
            <v>Ingresos de los organizadores de sorteos</v>
          </cell>
          <cell r="F8" t="str">
            <v>Contribución de financiamiento a la Seguridad Social - COFIS</v>
          </cell>
          <cell r="G8" t="str">
            <v>Comisiones</v>
          </cell>
          <cell r="H8" t="str">
            <v>Fondo de Inspección Sanitaria - FIS</v>
          </cell>
          <cell r="I8" t="str">
            <v>Compra de Moneda Extranjera- ICOME</v>
          </cell>
          <cell r="J8" t="str">
            <v>Control de  Sociedades Anónimas - ICOSA</v>
          </cell>
          <cell r="K8" t="str">
            <v>Control del Sistema Financiero - ICOSIFI</v>
          </cell>
          <cell r="L8" t="str">
            <v>Activos Bancarios - IMABA</v>
          </cell>
          <cell r="M8" t="str">
            <v>Actividades Agropecuarias - IMAGRO</v>
          </cell>
          <cell r="N8" t="str">
            <v>Enajenación de Bienes Agropecuarios - IMEBA</v>
          </cell>
          <cell r="O8" t="str">
            <v>Adicional MEVIR  - IMEBA</v>
          </cell>
          <cell r="P8" t="str">
            <v>Adicional INIA - IMEBA</v>
          </cell>
          <cell r="Q8" t="str">
            <v>Específico Interno - IMESI</v>
          </cell>
          <cell r="R8" t="str">
            <v>Específico a los Servicios de Salud - IMESSA</v>
          </cell>
          <cell r="S8" t="str">
            <v>Pequeñas Empresas - IPEQUE</v>
          </cell>
          <cell r="T8" t="str">
            <v>Rentas Agropecuarias - IRA</v>
          </cell>
          <cell r="U8" t="str">
            <v>Renta de Industria y Comercio - IRIC</v>
          </cell>
          <cell r="V8" t="str">
            <v>Telecomunicaciones - ITEL</v>
          </cell>
          <cell r="W8" t="str">
            <v>Transmisiones Patrimoniales - ITP</v>
          </cell>
          <cell r="X8" t="str">
            <v>Transmisiones Patrimoniales Adicional - Adicional ITP</v>
          </cell>
          <cell r="Y8" t="str">
            <v>Valor Agregado - IVA</v>
          </cell>
          <cell r="Z8" t="str">
            <v>Ventas Forzadas - IVF</v>
          </cell>
          <cell r="AA8" t="str">
            <v>Patrimonio Persona Física - IP Persona Física</v>
          </cell>
          <cell r="AB8" t="str">
            <v>Patrimonio Persona Jurídica - IP Persona Jurídica</v>
          </cell>
          <cell r="AC8" t="str">
            <v>Compra Venta de Bienes en Remate Público</v>
          </cell>
          <cell r="AD8" t="str">
            <v>Sociedades Financieras de Inversión -  ISAFI</v>
          </cell>
          <cell r="AE8" t="str">
            <v>Ingresos de las Compañías Aseguradoras</v>
          </cell>
          <cell r="AF8" t="str">
            <v>Tarjetas de Crédito</v>
          </cell>
          <cell r="AG8" t="str">
            <v>IRAE</v>
          </cell>
          <cell r="AH8" t="str">
            <v>IRPF - Categoría I</v>
          </cell>
          <cell r="AI8" t="str">
            <v>IRPF - Categoría II</v>
          </cell>
          <cell r="AJ8" t="str">
            <v>IRNR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ries"/>
      <sheetName val="Recaudación"/>
    </sheetNames>
    <sheetDataSet>
      <sheetData sheetId="0">
        <row r="1">
          <cell r="B1" t="str">
            <v>SELECCIONE IMPUESTO</v>
          </cell>
          <cell r="C1" t="str">
            <v>IMPUESTO AL VALOR AGREGADO - IVA</v>
          </cell>
          <cell r="D1" t="str">
            <v>IMPUESTO A LOS INGRESOS DE LAS COMPAÑÍAS DE SEGUROS</v>
          </cell>
          <cell r="E1" t="str">
            <v>IMPUESTO A LA COMPRA-VENTA DE BIENES EN REMATE PÚBLICO</v>
          </cell>
          <cell r="F1" t="str">
            <v>IMPUESTO A LAS VENTAS FORZADAS</v>
          </cell>
          <cell r="G1" t="str">
            <v>IMPUESTO A LAS TRASMISIONES PATRIMONIALES - ITP</v>
          </cell>
          <cell r="H1" t="str">
            <v>IMPUESTO A LAS TRASMISIONES PATRIMONIALES - Adicional</v>
          </cell>
          <cell r="I1" t="str">
            <v>IMPUESTO A LAS TELECOMUNICACIONES - ITEL</v>
          </cell>
          <cell r="J1" t="str">
            <v>IMPUESTO A LAS SOCIEDAES FINANCIERAS DE INVERSIÓN - ISAFI</v>
          </cell>
          <cell r="K1" t="str">
            <v>IMPUESTO A LA RENTA DE LAS PERSONAS FÍSICAS  CATEGORÍA II - IRPF Cat II</v>
          </cell>
          <cell r="L1" t="str">
            <v>IMPUESTO A LA RENTA DE LAS PERSONAS FÍSICAS  CATEGORÍA I - IRPF Cat II</v>
          </cell>
          <cell r="M1" t="str">
            <v>IMPUESTO A LAS RENTAS DE LOS NO RESIDENTES - IRNR</v>
          </cell>
          <cell r="N1" t="str">
            <v>IMPUESTO A LAS RENTAS DE INDUSTRIA Y COMERCIO - IRIC</v>
          </cell>
          <cell r="O1" t="str">
            <v>IMPUESTO A LAS RENTAS DE LAS ACTIVIDADES ECONÓMICAS - IRAE</v>
          </cell>
          <cell r="P1" t="str">
            <v>IMPUESTO A LAS RENTAS AGROPECUARIAS - IRA</v>
          </cell>
          <cell r="Q1" t="str">
            <v>IMPUESTO A LA PEQUEÑA EMPRESA (IVA Mínimo)</v>
          </cell>
          <cell r="R1" t="str">
            <v>IMPUESTO AL PATRIMONIO PERSONAS JURÍDICAS</v>
          </cell>
          <cell r="S1" t="str">
            <v>IMPUESTO AL PATRIMONIO PERSONAS FÍSICAS</v>
          </cell>
          <cell r="T1" t="str">
            <v>IMPUESTO AL PATRIMONIO DE LAS EXPLOTACIONES AGROPECUARIAS</v>
          </cell>
          <cell r="U1" t="str">
            <v>IMPUESTO A LAS COMISIONES</v>
          </cell>
          <cell r="V1" t="str">
            <v>IMPUESTO A LAS TARJETAS DE CREDITO</v>
          </cell>
          <cell r="W1" t="str">
            <v>IMPUESTO ESPECÍFICO A LOS SERVICIOS DE SALUD - IMESSA</v>
          </cell>
          <cell r="X1" t="str">
            <v>IMPUESTO ESPECÍFICO INTERNO - IMESI</v>
          </cell>
          <cell r="Y1" t="str">
            <v>IMPUESTO A LA ENAJENACIÓN DE LOS BIENES AGROPECUARIOS - IMEBA</v>
          </cell>
          <cell r="Z1" t="str">
            <v>IMPUESTO A LA ENAJENACIÓN DE LOS BIENES AGROPECUARIOS - Adicional MEVIR</v>
          </cell>
          <cell r="AA1" t="str">
            <v>IMPUESTO A LA ENAJENACIÓN DE LOS BIENES AGROPECUARIOS - Adicional INIA</v>
          </cell>
          <cell r="AB1" t="str">
            <v>IMPUESTO A LAS ACTIVIDADES AGROPECUARIAS - IMAGRO</v>
          </cell>
          <cell r="AC1" t="str">
            <v>IMPUESTO A LOS ACTIVOS DE LAS EMPRESAS BANCARIAS - IMABA</v>
          </cell>
          <cell r="AD1" t="str">
            <v>IMPUESTO DE CONTROL DEL SISTEMA FINANCIERO - ICOSIFI</v>
          </cell>
          <cell r="AE1" t="str">
            <v>IMPUESTO DE CONTROL DE SOCIEDADES ANÓNIMAS - ICOSA</v>
          </cell>
          <cell r="AF1" t="str">
            <v>IMPUESTO A LA COMPRA DE MONEDA EXTRANJERA - ICOME</v>
          </cell>
          <cell r="AG1" t="str">
            <v>IMPUESTO PARA EL FONDO DE INSPECCIÓN SANITARIA - FIS</v>
          </cell>
          <cell r="AH1" t="str">
            <v>IMPUESTO A LAS CESIONES DE DERECHOS SOBRE DEPORTISTAS</v>
          </cell>
          <cell r="AI1" t="str">
            <v>IMPUESTO DE CONTRIBUCION AL FINANCIAMIENTO DE LA SEGURIDAD SOCIAL - COFIS</v>
          </cell>
          <cell r="AJ1" t="str">
            <v>IMPUESTO A LOS INGRESOS DE LOS ORGANIZADORES DE SORTEOS</v>
          </cell>
          <cell r="AK1" t="str">
            <v>RECAUDACIÓN TOTAL DE LA DGI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3"/>
    </sheetNames>
    <sheetDataSet>
      <sheetData sheetId="0" refreshError="1"/>
      <sheetData sheetId="1">
        <row r="8">
          <cell r="C8" t="str">
            <v>Seleccione impuesto</v>
          </cell>
          <cell r="D8" t="str">
            <v>Cesiones o permutas derechos deportistas</v>
          </cell>
          <cell r="E8" t="str">
            <v>Ingresos de los organizadores de sorteos</v>
          </cell>
          <cell r="F8" t="str">
            <v>Contribución de financiamiento a la Seguridad Social - COFIS</v>
          </cell>
          <cell r="G8" t="str">
            <v>Comisiones</v>
          </cell>
          <cell r="H8" t="str">
            <v>Fondo de Inspección Sanitaria - FIS</v>
          </cell>
          <cell r="I8" t="str">
            <v>Compra de Moneda Extranjera- ICOME</v>
          </cell>
          <cell r="J8" t="str">
            <v>Control de  Sociedades Anónimas - ICOSA</v>
          </cell>
          <cell r="K8" t="str">
            <v>Control del Sistema Financiero - ICOSIFI</v>
          </cell>
          <cell r="L8" t="str">
            <v>Activos Bancarios - IMABA</v>
          </cell>
          <cell r="M8" t="str">
            <v>Actividades Agropecuarias - IMAGRO</v>
          </cell>
          <cell r="N8" t="str">
            <v>Enajenación de Bienes Agropecuarios - IMEBA</v>
          </cell>
          <cell r="O8" t="str">
            <v>Adicional MEVIR  - IMEBA</v>
          </cell>
          <cell r="P8" t="str">
            <v>Adicional INIA - IMEBA</v>
          </cell>
          <cell r="Q8" t="str">
            <v>Específico Interno - IMESI</v>
          </cell>
          <cell r="R8" t="str">
            <v>Específico a los Servicios de Salud - IMESSA</v>
          </cell>
          <cell r="S8" t="str">
            <v>Pequeñas Empresas - IPEQUE</v>
          </cell>
          <cell r="T8" t="str">
            <v>Rentas Agropecuarias - IRA</v>
          </cell>
          <cell r="U8" t="str">
            <v>Renta de Industria y Comercio - IRIC</v>
          </cell>
          <cell r="V8" t="str">
            <v>Telecomunicaciones - ITEL</v>
          </cell>
          <cell r="W8" t="str">
            <v>Transmisiones Patrimoniales - ITP</v>
          </cell>
          <cell r="X8" t="str">
            <v>Transmisiones Patrimoniales Adicional - Adicional ITP</v>
          </cell>
          <cell r="Y8" t="str">
            <v>Valor Agregado - IVA</v>
          </cell>
          <cell r="Z8" t="str">
            <v>Ventas Forzadas - IVF</v>
          </cell>
          <cell r="AA8" t="str">
            <v>Patrimonio Persona Física - IP Persona Física</v>
          </cell>
          <cell r="AB8" t="str">
            <v>Patrimonio Persona Jurídica - IP Persona Jurídica</v>
          </cell>
          <cell r="AC8" t="str">
            <v>Compra Venta de Bienes en Remate Público</v>
          </cell>
          <cell r="AD8" t="str">
            <v>Sociedades Financieras de Inversión -  ISAFI</v>
          </cell>
          <cell r="AE8" t="str">
            <v>Ingresos de las Compañías Aseguradoras</v>
          </cell>
          <cell r="AF8" t="str">
            <v>Tarjetas de Crédito</v>
          </cell>
          <cell r="AG8" t="str">
            <v>IRAE</v>
          </cell>
          <cell r="AH8" t="str">
            <v>IRPF - Categoría I</v>
          </cell>
          <cell r="AI8" t="str">
            <v>IRPF - Categoría II</v>
          </cell>
          <cell r="AJ8" t="str">
            <v>IRNR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S125"/>
  <sheetViews>
    <sheetView workbookViewId="0">
      <pane xSplit="1" ySplit="3" topLeftCell="F37" activePane="bottomRight" state="frozen"/>
      <selection pane="topRight" activeCell="B1" sqref="B1"/>
      <selection pane="bottomLeft" activeCell="A4" sqref="A4"/>
      <selection pane="bottomRight" activeCell="T46" sqref="T46"/>
    </sheetView>
  </sheetViews>
  <sheetFormatPr baseColWidth="10" defaultRowHeight="12.75"/>
  <cols>
    <col min="1" max="1" width="9.85546875" style="23" customWidth="1"/>
    <col min="2" max="2" width="13.7109375" style="23" bestFit="1" customWidth="1"/>
    <col min="3" max="3" width="13" style="23" customWidth="1"/>
    <col min="4" max="4" width="11.42578125" style="23"/>
    <col min="5" max="8" width="12.7109375" style="23" bestFit="1" customWidth="1"/>
    <col min="9" max="10" width="11.42578125" style="23"/>
    <col min="11" max="11" width="12.5703125" style="23" customWidth="1"/>
    <col min="12" max="12" width="12.7109375" style="23" bestFit="1" customWidth="1"/>
    <col min="13" max="14" width="11.42578125" style="23"/>
    <col min="15" max="15" width="13.140625" style="23" customWidth="1"/>
    <col min="16" max="16" width="13.7109375" style="23" bestFit="1" customWidth="1"/>
    <col min="17" max="17" width="14" style="23" customWidth="1"/>
    <col min="18" max="18" width="11.42578125" style="23"/>
    <col min="19" max="19" width="13.7109375" style="23" bestFit="1" customWidth="1"/>
    <col min="20" max="16384" width="11.42578125" style="23"/>
  </cols>
  <sheetData>
    <row r="1" spans="1:18" s="15" customFormat="1" ht="42">
      <c r="A1" s="13" t="s">
        <v>24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28</v>
      </c>
      <c r="P1" s="14" t="s">
        <v>29</v>
      </c>
      <c r="Q1" s="14" t="s">
        <v>27</v>
      </c>
    </row>
    <row r="2" spans="1:18" s="15" customFormat="1" ht="52.5">
      <c r="A2" s="16" t="s">
        <v>13</v>
      </c>
      <c r="B2" s="17" t="s">
        <v>14</v>
      </c>
      <c r="C2" s="17" t="s">
        <v>14</v>
      </c>
      <c r="D2" s="17" t="s">
        <v>14</v>
      </c>
      <c r="E2" s="17" t="s">
        <v>14</v>
      </c>
      <c r="F2" s="17" t="s">
        <v>15</v>
      </c>
      <c r="G2" s="17" t="s">
        <v>15</v>
      </c>
      <c r="H2" s="17" t="s">
        <v>15</v>
      </c>
      <c r="I2" s="17" t="s">
        <v>15</v>
      </c>
      <c r="J2" s="17" t="s">
        <v>14</v>
      </c>
      <c r="K2" s="17" t="s">
        <v>16</v>
      </c>
      <c r="L2" s="17" t="s">
        <v>14</v>
      </c>
      <c r="M2" s="17" t="s">
        <v>15</v>
      </c>
      <c r="N2" s="17" t="s">
        <v>17</v>
      </c>
      <c r="O2" s="17" t="s">
        <v>14</v>
      </c>
      <c r="P2" s="17" t="s">
        <v>30</v>
      </c>
      <c r="Q2" s="17" t="s">
        <v>14</v>
      </c>
    </row>
    <row r="3" spans="1:18" s="15" customFormat="1" ht="98.25" customHeight="1">
      <c r="A3" s="18" t="s">
        <v>18</v>
      </c>
      <c r="O3" s="15" t="s">
        <v>19</v>
      </c>
      <c r="Q3" s="19"/>
    </row>
    <row r="4" spans="1:18" ht="10.5" customHeight="1">
      <c r="A4" s="20">
        <v>1982</v>
      </c>
      <c r="B4" s="21">
        <v>1996803</v>
      </c>
      <c r="C4" s="21">
        <v>72979</v>
      </c>
      <c r="D4" s="21">
        <v>11833</v>
      </c>
      <c r="E4" s="21">
        <v>1534495</v>
      </c>
      <c r="F4" s="21" t="s">
        <v>20</v>
      </c>
      <c r="G4" s="21" t="s">
        <v>20</v>
      </c>
      <c r="H4" s="21" t="s">
        <v>20</v>
      </c>
      <c r="I4" s="21" t="s">
        <v>20</v>
      </c>
      <c r="J4" s="21">
        <v>35523</v>
      </c>
      <c r="K4" s="21" t="s">
        <v>20</v>
      </c>
      <c r="L4" s="21">
        <v>225330</v>
      </c>
      <c r="M4" s="21" t="s">
        <v>20</v>
      </c>
      <c r="N4" s="21" t="s">
        <v>20</v>
      </c>
      <c r="O4" s="21">
        <v>864446</v>
      </c>
      <c r="P4" s="21"/>
      <c r="Q4" s="22">
        <v>4741409</v>
      </c>
    </row>
    <row r="5" spans="1:18" ht="10.5" customHeight="1">
      <c r="A5" s="20">
        <v>1983</v>
      </c>
      <c r="B5" s="21">
        <v>3609393</v>
      </c>
      <c r="C5" s="21">
        <v>121578</v>
      </c>
      <c r="D5" s="21">
        <v>12980</v>
      </c>
      <c r="E5" s="21">
        <v>2045671</v>
      </c>
      <c r="F5" s="21">
        <v>444060</v>
      </c>
      <c r="G5" s="21">
        <v>346386</v>
      </c>
      <c r="H5" s="21">
        <v>91535</v>
      </c>
      <c r="I5" s="21">
        <v>71236</v>
      </c>
      <c r="J5" s="21">
        <v>119622</v>
      </c>
      <c r="K5" s="21" t="s">
        <v>20</v>
      </c>
      <c r="L5" s="21">
        <v>51854</v>
      </c>
      <c r="M5" s="21">
        <v>27078</v>
      </c>
      <c r="N5" s="21" t="s">
        <v>20</v>
      </c>
      <c r="O5" s="21">
        <v>36</v>
      </c>
      <c r="P5" s="21"/>
      <c r="Q5" s="22">
        <v>6941429</v>
      </c>
    </row>
    <row r="6" spans="1:18" ht="10.5" customHeight="1">
      <c r="A6" s="20">
        <v>1984</v>
      </c>
      <c r="B6" s="21">
        <v>5908851</v>
      </c>
      <c r="C6" s="21">
        <v>189141</v>
      </c>
      <c r="D6" s="21">
        <v>27106</v>
      </c>
      <c r="E6" s="21">
        <v>2671537</v>
      </c>
      <c r="F6" s="21">
        <v>695861</v>
      </c>
      <c r="G6" s="21">
        <v>463594</v>
      </c>
      <c r="H6" s="21">
        <v>163042</v>
      </c>
      <c r="I6" s="21">
        <v>29884</v>
      </c>
      <c r="J6" s="21">
        <v>131313</v>
      </c>
      <c r="K6" s="21" t="s">
        <v>20</v>
      </c>
      <c r="L6" s="21">
        <v>87821</v>
      </c>
      <c r="M6" s="21">
        <v>40352</v>
      </c>
      <c r="N6" s="21" t="s">
        <v>20</v>
      </c>
      <c r="O6" s="21" t="s">
        <v>20</v>
      </c>
      <c r="P6" s="21"/>
      <c r="Q6" s="22">
        <v>10408502</v>
      </c>
    </row>
    <row r="7" spans="1:18" ht="10.5" customHeight="1">
      <c r="A7" s="20">
        <v>1985</v>
      </c>
      <c r="B7" s="21">
        <v>12100720</v>
      </c>
      <c r="C7" s="21">
        <v>310379</v>
      </c>
      <c r="D7" s="21">
        <v>29449</v>
      </c>
      <c r="E7" s="21">
        <v>4897499</v>
      </c>
      <c r="F7" s="21">
        <v>1291153</v>
      </c>
      <c r="G7" s="21">
        <v>714048</v>
      </c>
      <c r="H7" s="21">
        <v>287696</v>
      </c>
      <c r="I7" s="21">
        <v>72561</v>
      </c>
      <c r="J7" s="21">
        <v>159</v>
      </c>
      <c r="K7" s="21" t="s">
        <v>20</v>
      </c>
      <c r="L7" s="21">
        <v>132186</v>
      </c>
      <c r="M7" s="21">
        <v>93447</v>
      </c>
      <c r="N7" s="21" t="s">
        <v>20</v>
      </c>
      <c r="O7" s="21" t="s">
        <v>20</v>
      </c>
      <c r="P7" s="21"/>
      <c r="Q7" s="22">
        <v>19929297</v>
      </c>
      <c r="R7" s="24"/>
    </row>
    <row r="8" spans="1:18" ht="10.5" customHeight="1">
      <c r="A8" s="20">
        <v>1986</v>
      </c>
      <c r="B8" s="21">
        <v>19521704</v>
      </c>
      <c r="C8" s="21">
        <v>516517</v>
      </c>
      <c r="D8" s="21">
        <v>45950</v>
      </c>
      <c r="E8" s="21">
        <v>7766058</v>
      </c>
      <c r="F8" s="21">
        <v>2478413</v>
      </c>
      <c r="G8" s="21">
        <v>1524230</v>
      </c>
      <c r="H8" s="21">
        <v>741974</v>
      </c>
      <c r="I8" s="21">
        <v>142017</v>
      </c>
      <c r="J8" s="21">
        <v>2140477</v>
      </c>
      <c r="K8" s="21" t="s">
        <v>20</v>
      </c>
      <c r="L8" s="21">
        <v>312615</v>
      </c>
      <c r="M8" s="21">
        <v>172370</v>
      </c>
      <c r="N8" s="21" t="s">
        <v>20</v>
      </c>
      <c r="O8" s="21" t="s">
        <v>20</v>
      </c>
      <c r="P8" s="21"/>
      <c r="Q8" s="22">
        <v>35362325</v>
      </c>
      <c r="R8" s="24"/>
    </row>
    <row r="9" spans="1:18" ht="10.5" customHeight="1">
      <c r="A9" s="20">
        <v>1987</v>
      </c>
      <c r="B9" s="21">
        <v>35245464</v>
      </c>
      <c r="C9" s="21">
        <v>738316</v>
      </c>
      <c r="D9" s="21">
        <v>69637</v>
      </c>
      <c r="E9" s="21">
        <v>12405604</v>
      </c>
      <c r="F9" s="21">
        <v>4107516</v>
      </c>
      <c r="G9" s="21">
        <v>3325897</v>
      </c>
      <c r="H9" s="21">
        <v>1348926</v>
      </c>
      <c r="I9" s="21">
        <v>243174</v>
      </c>
      <c r="J9" s="21">
        <v>7675441</v>
      </c>
      <c r="K9" s="21" t="s">
        <v>20</v>
      </c>
      <c r="L9" s="21">
        <v>3303598</v>
      </c>
      <c r="M9" s="21">
        <v>287422</v>
      </c>
      <c r="N9" s="21" t="s">
        <v>20</v>
      </c>
      <c r="O9" s="21" t="s">
        <v>20</v>
      </c>
      <c r="P9" s="21"/>
      <c r="Q9" s="22">
        <v>68750995</v>
      </c>
      <c r="R9" s="24"/>
    </row>
    <row r="10" spans="1:18" ht="10.5" customHeight="1">
      <c r="A10" s="20">
        <v>1988</v>
      </c>
      <c r="B10" s="21">
        <v>53654838</v>
      </c>
      <c r="C10" s="21">
        <v>1378809</v>
      </c>
      <c r="D10" s="21">
        <v>91403</v>
      </c>
      <c r="E10" s="21">
        <v>20393838</v>
      </c>
      <c r="F10" s="21">
        <v>6104187</v>
      </c>
      <c r="G10" s="21">
        <v>5245715</v>
      </c>
      <c r="H10" s="21">
        <v>1897406</v>
      </c>
      <c r="I10" s="21">
        <v>371387</v>
      </c>
      <c r="J10" s="21">
        <v>7149541</v>
      </c>
      <c r="K10" s="21" t="s">
        <v>20</v>
      </c>
      <c r="L10" s="21">
        <v>5707492</v>
      </c>
      <c r="M10" s="21">
        <v>557525</v>
      </c>
      <c r="N10" s="21" t="s">
        <v>20</v>
      </c>
      <c r="O10" s="21" t="s">
        <v>20</v>
      </c>
      <c r="P10" s="21"/>
      <c r="Q10" s="22">
        <v>102552141</v>
      </c>
      <c r="R10" s="24"/>
    </row>
    <row r="11" spans="1:18" ht="10.5" customHeight="1">
      <c r="A11" s="20">
        <v>1989</v>
      </c>
      <c r="B11" s="21">
        <v>95121533</v>
      </c>
      <c r="C11" s="21">
        <v>2100060</v>
      </c>
      <c r="D11" s="21">
        <v>159449</v>
      </c>
      <c r="E11" s="21">
        <v>36102520</v>
      </c>
      <c r="F11" s="21">
        <v>10778522</v>
      </c>
      <c r="G11" s="21">
        <v>8944312</v>
      </c>
      <c r="H11" s="21">
        <v>4145187</v>
      </c>
      <c r="I11" s="21">
        <v>616813</v>
      </c>
      <c r="J11" s="21">
        <v>12441150</v>
      </c>
      <c r="K11" s="21" t="s">
        <v>20</v>
      </c>
      <c r="L11" s="21">
        <v>7852916</v>
      </c>
      <c r="M11" s="21">
        <v>925830</v>
      </c>
      <c r="N11" s="21" t="s">
        <v>20</v>
      </c>
      <c r="O11" s="21" t="s">
        <v>20</v>
      </c>
      <c r="P11" s="21"/>
      <c r="Q11" s="22">
        <v>179188292</v>
      </c>
      <c r="R11" s="24"/>
    </row>
    <row r="12" spans="1:18" ht="10.5" customHeight="1">
      <c r="A12" s="20">
        <v>1990</v>
      </c>
      <c r="B12" s="21">
        <v>203028053</v>
      </c>
      <c r="C12" s="21">
        <v>4582893</v>
      </c>
      <c r="D12" s="21">
        <v>420441</v>
      </c>
      <c r="E12" s="21">
        <v>79638903</v>
      </c>
      <c r="F12" s="21">
        <v>22189805</v>
      </c>
      <c r="G12" s="21">
        <v>19088254</v>
      </c>
      <c r="H12" s="21">
        <v>8188429</v>
      </c>
      <c r="I12" s="21">
        <v>1332202</v>
      </c>
      <c r="J12" s="21">
        <v>26887657</v>
      </c>
      <c r="K12" s="21" t="s">
        <v>20</v>
      </c>
      <c r="L12" s="21">
        <v>19979650</v>
      </c>
      <c r="M12" s="21">
        <v>3447990</v>
      </c>
      <c r="N12" s="21" t="s">
        <v>20</v>
      </c>
      <c r="O12" s="21" t="s">
        <v>20</v>
      </c>
      <c r="P12" s="21"/>
      <c r="Q12" s="22">
        <v>388784277</v>
      </c>
      <c r="R12" s="24"/>
    </row>
    <row r="13" spans="1:18" ht="10.5" customHeight="1">
      <c r="A13" s="20">
        <v>1991</v>
      </c>
      <c r="B13" s="21">
        <v>366645020</v>
      </c>
      <c r="C13" s="21">
        <v>9177813</v>
      </c>
      <c r="D13" s="21">
        <v>730305</v>
      </c>
      <c r="E13" s="21">
        <v>180048892</v>
      </c>
      <c r="F13" s="21">
        <v>42773907</v>
      </c>
      <c r="G13" s="21">
        <v>46490912</v>
      </c>
      <c r="H13" s="21">
        <v>17838735</v>
      </c>
      <c r="I13" s="21">
        <v>2556426</v>
      </c>
      <c r="J13" s="21">
        <v>61393893</v>
      </c>
      <c r="K13" s="21" t="s">
        <v>20</v>
      </c>
      <c r="L13" s="21">
        <v>60965389</v>
      </c>
      <c r="M13" s="21">
        <v>9568844</v>
      </c>
      <c r="N13" s="21" t="s">
        <v>20</v>
      </c>
      <c r="O13" s="21" t="s">
        <v>20</v>
      </c>
      <c r="P13" s="21"/>
      <c r="Q13" s="22">
        <v>798190136</v>
      </c>
      <c r="R13" s="24"/>
    </row>
    <row r="14" spans="1:18" ht="10.5" customHeight="1">
      <c r="A14" s="20">
        <v>1992</v>
      </c>
      <c r="B14" s="21">
        <v>560945702</v>
      </c>
      <c r="C14" s="21">
        <v>14027321</v>
      </c>
      <c r="D14" s="21">
        <v>1134623</v>
      </c>
      <c r="E14" s="21">
        <v>338065564</v>
      </c>
      <c r="F14" s="21">
        <v>71363005</v>
      </c>
      <c r="G14" s="21">
        <v>94074826</v>
      </c>
      <c r="H14" s="21">
        <v>35142501</v>
      </c>
      <c r="I14" s="21">
        <v>3382826</v>
      </c>
      <c r="J14" s="21">
        <v>92433465</v>
      </c>
      <c r="K14" s="21" t="s">
        <v>20</v>
      </c>
      <c r="L14" s="21">
        <v>124263871</v>
      </c>
      <c r="M14" s="21">
        <v>19538554</v>
      </c>
      <c r="N14" s="21" t="s">
        <v>20</v>
      </c>
      <c r="O14" s="21" t="s">
        <v>20</v>
      </c>
      <c r="P14" s="21"/>
      <c r="Q14" s="22">
        <v>1354372258</v>
      </c>
      <c r="R14" s="24"/>
    </row>
    <row r="15" spans="1:18" ht="10.5" customHeight="1">
      <c r="A15" s="20">
        <v>1993</v>
      </c>
      <c r="B15" s="21">
        <v>715310059</v>
      </c>
      <c r="C15" s="21">
        <v>22319633</v>
      </c>
      <c r="D15" s="21">
        <v>1136603</v>
      </c>
      <c r="E15" s="21">
        <v>513881027</v>
      </c>
      <c r="F15" s="21">
        <v>88742481</v>
      </c>
      <c r="G15" s="21">
        <v>164264574</v>
      </c>
      <c r="H15" s="21">
        <v>60772060</v>
      </c>
      <c r="I15" s="21">
        <v>5688187</v>
      </c>
      <c r="J15" s="21">
        <v>137411955</v>
      </c>
      <c r="K15" s="21" t="s">
        <v>20</v>
      </c>
      <c r="L15" s="21">
        <v>207577101</v>
      </c>
      <c r="M15" s="21">
        <v>24318231</v>
      </c>
      <c r="N15" s="21" t="s">
        <v>20</v>
      </c>
      <c r="O15" s="21" t="s">
        <v>20</v>
      </c>
      <c r="P15" s="21"/>
      <c r="Q15" s="22">
        <v>1941421911</v>
      </c>
      <c r="R15" s="24"/>
    </row>
    <row r="16" spans="1:18" ht="10.5" customHeight="1">
      <c r="A16" s="20">
        <v>1994</v>
      </c>
      <c r="B16" s="21">
        <v>1169988716</v>
      </c>
      <c r="C16" s="21">
        <v>40383426</v>
      </c>
      <c r="D16" s="21">
        <v>1044119</v>
      </c>
      <c r="E16" s="21">
        <v>715679459</v>
      </c>
      <c r="F16" s="21">
        <v>118635533</v>
      </c>
      <c r="G16" s="21">
        <v>247096611</v>
      </c>
      <c r="H16" s="21">
        <v>93075218</v>
      </c>
      <c r="I16" s="21">
        <v>7002774</v>
      </c>
      <c r="J16" s="21">
        <v>224954308</v>
      </c>
      <c r="K16" s="21" t="s">
        <v>20</v>
      </c>
      <c r="L16" s="21">
        <v>289887842</v>
      </c>
      <c r="M16" s="21">
        <v>44899477</v>
      </c>
      <c r="N16" s="21" t="s">
        <v>20</v>
      </c>
      <c r="O16" s="21" t="s">
        <v>20</v>
      </c>
      <c r="P16" s="21"/>
      <c r="Q16" s="22">
        <v>2952647483</v>
      </c>
      <c r="R16" s="24"/>
    </row>
    <row r="17" spans="1:18" ht="10.5" customHeight="1">
      <c r="A17" s="20">
        <v>1995</v>
      </c>
      <c r="B17" s="21">
        <v>1683421631</v>
      </c>
      <c r="C17" s="21">
        <v>61567253</v>
      </c>
      <c r="D17" s="21">
        <v>3432817</v>
      </c>
      <c r="E17" s="21">
        <v>824759460</v>
      </c>
      <c r="F17" s="21">
        <v>134714184</v>
      </c>
      <c r="G17" s="21">
        <v>315305401</v>
      </c>
      <c r="H17" s="21">
        <v>125205241</v>
      </c>
      <c r="I17" s="21">
        <v>9794492</v>
      </c>
      <c r="J17" s="21">
        <v>141316404</v>
      </c>
      <c r="K17" s="21" t="s">
        <v>20</v>
      </c>
      <c r="L17" s="21">
        <v>428276487</v>
      </c>
      <c r="M17" s="21">
        <v>44935979</v>
      </c>
      <c r="N17" s="21" t="s">
        <v>20</v>
      </c>
      <c r="O17" s="21" t="s">
        <v>20</v>
      </c>
      <c r="P17" s="21"/>
      <c r="Q17" s="22">
        <v>3772729349</v>
      </c>
      <c r="R17" s="24"/>
    </row>
    <row r="18" spans="1:18" ht="10.5" customHeight="1">
      <c r="A18" s="20">
        <v>1996</v>
      </c>
      <c r="B18" s="21">
        <v>2400248457</v>
      </c>
      <c r="C18" s="21">
        <v>75881382</v>
      </c>
      <c r="D18" s="21">
        <v>11859606</v>
      </c>
      <c r="E18" s="21">
        <v>1043299827</v>
      </c>
      <c r="F18" s="21">
        <v>169303917</v>
      </c>
      <c r="G18" s="21">
        <v>402548695</v>
      </c>
      <c r="H18" s="21">
        <v>148419448</v>
      </c>
      <c r="I18" s="21">
        <v>11328789</v>
      </c>
      <c r="J18" s="21" t="s">
        <v>20</v>
      </c>
      <c r="K18" s="21">
        <v>81232832</v>
      </c>
      <c r="L18" s="21">
        <v>555800009</v>
      </c>
      <c r="M18" s="21">
        <v>44833228</v>
      </c>
      <c r="N18" s="21" t="s">
        <v>20</v>
      </c>
      <c r="O18" s="21" t="s">
        <v>20</v>
      </c>
      <c r="P18" s="21"/>
      <c r="Q18" s="22">
        <v>4944756190</v>
      </c>
      <c r="R18" s="24"/>
    </row>
    <row r="19" spans="1:18" ht="10.5" customHeight="1">
      <c r="A19" s="20">
        <v>1997</v>
      </c>
      <c r="B19" s="21">
        <v>3077805174</v>
      </c>
      <c r="C19" s="21">
        <v>89294979</v>
      </c>
      <c r="D19" s="21">
        <v>25772031</v>
      </c>
      <c r="E19" s="21">
        <v>1342622834</v>
      </c>
      <c r="F19" s="21">
        <v>194717271</v>
      </c>
      <c r="G19" s="21">
        <v>503267824</v>
      </c>
      <c r="H19" s="21">
        <v>176499410</v>
      </c>
      <c r="I19" s="21">
        <v>14849763</v>
      </c>
      <c r="J19" s="21" t="s">
        <v>20</v>
      </c>
      <c r="K19" s="21">
        <v>178816612</v>
      </c>
      <c r="L19" s="21">
        <v>949850673</v>
      </c>
      <c r="M19" s="21">
        <v>58768497</v>
      </c>
      <c r="N19" s="21" t="s">
        <v>20</v>
      </c>
      <c r="O19" s="21" t="s">
        <v>20</v>
      </c>
      <c r="P19" s="21"/>
      <c r="Q19" s="22">
        <v>6612265068</v>
      </c>
      <c r="R19" s="24"/>
    </row>
    <row r="20" spans="1:18" ht="10.5" customHeight="1">
      <c r="A20" s="20">
        <v>1998</v>
      </c>
      <c r="B20" s="21">
        <v>3482073100</v>
      </c>
      <c r="C20" s="21">
        <v>130254010</v>
      </c>
      <c r="D20" s="21">
        <v>4998473</v>
      </c>
      <c r="E20" s="21">
        <v>1511973149</v>
      </c>
      <c r="F20" s="21">
        <v>215964874</v>
      </c>
      <c r="G20" s="21">
        <v>517099797</v>
      </c>
      <c r="H20" s="21">
        <v>202061376</v>
      </c>
      <c r="I20" s="21">
        <v>17706880</v>
      </c>
      <c r="J20" s="21" t="s">
        <v>20</v>
      </c>
      <c r="K20" s="21">
        <v>-29065772</v>
      </c>
      <c r="L20" s="21">
        <v>1208525122</v>
      </c>
      <c r="M20" s="21">
        <v>65843182</v>
      </c>
      <c r="N20" s="21" t="s">
        <v>20</v>
      </c>
      <c r="O20" s="21" t="s">
        <v>20</v>
      </c>
      <c r="P20" s="21"/>
      <c r="Q20" s="22">
        <v>7327434191</v>
      </c>
      <c r="R20" s="24"/>
    </row>
    <row r="21" spans="1:18" ht="10.5" customHeight="1">
      <c r="A21" s="20">
        <v>1999</v>
      </c>
      <c r="B21" s="21">
        <v>3462818576</v>
      </c>
      <c r="C21" s="21">
        <v>121182452</v>
      </c>
      <c r="D21" s="21">
        <v>4865858</v>
      </c>
      <c r="E21" s="21">
        <v>1694392391</v>
      </c>
      <c r="F21" s="21">
        <v>207458520</v>
      </c>
      <c r="G21" s="21">
        <v>495882764</v>
      </c>
      <c r="H21" s="21">
        <v>182838297</v>
      </c>
      <c r="I21" s="21">
        <v>15336923</v>
      </c>
      <c r="J21" s="21" t="s">
        <v>20</v>
      </c>
      <c r="K21" s="21">
        <v>-17131405</v>
      </c>
      <c r="L21" s="21">
        <v>680534153</v>
      </c>
      <c r="M21" s="21">
        <v>76087450</v>
      </c>
      <c r="N21" s="21" t="s">
        <v>20</v>
      </c>
      <c r="O21" s="21" t="s">
        <v>20</v>
      </c>
      <c r="P21" s="21"/>
      <c r="Q21" s="22">
        <v>6924265979</v>
      </c>
      <c r="R21" s="24"/>
    </row>
    <row r="22" spans="1:18" ht="10.5" customHeight="1">
      <c r="A22" s="20">
        <v>2000</v>
      </c>
      <c r="B22" s="21">
        <v>4067497543</v>
      </c>
      <c r="C22" s="21">
        <v>118978393</v>
      </c>
      <c r="D22" s="21">
        <v>8240393</v>
      </c>
      <c r="E22" s="21">
        <v>1740587376</v>
      </c>
      <c r="F22" s="21">
        <v>212323121</v>
      </c>
      <c r="G22" s="21">
        <v>463780090</v>
      </c>
      <c r="H22" s="21">
        <v>205339283</v>
      </c>
      <c r="I22" s="21">
        <v>16868201</v>
      </c>
      <c r="J22" s="21" t="s">
        <v>20</v>
      </c>
      <c r="K22" s="21">
        <v>27285923</v>
      </c>
      <c r="L22" s="21">
        <v>655877939</v>
      </c>
      <c r="M22" s="21">
        <v>80748803</v>
      </c>
      <c r="N22" s="21" t="s">
        <v>20</v>
      </c>
      <c r="O22" s="21" t="s">
        <v>20</v>
      </c>
      <c r="P22" s="21"/>
      <c r="Q22" s="22">
        <v>7597527065</v>
      </c>
      <c r="R22" s="24"/>
    </row>
    <row r="23" spans="1:18" ht="10.5" customHeight="1">
      <c r="A23" s="20">
        <v>2001</v>
      </c>
      <c r="B23" s="21">
        <v>4466107374</v>
      </c>
      <c r="C23" s="21">
        <v>126216101</v>
      </c>
      <c r="D23" s="21">
        <v>9878300</v>
      </c>
      <c r="E23" s="21">
        <v>1835028528</v>
      </c>
      <c r="F23" s="21">
        <v>210090518</v>
      </c>
      <c r="G23" s="21">
        <v>419821442</v>
      </c>
      <c r="H23" s="21">
        <v>184828969</v>
      </c>
      <c r="I23" s="21">
        <v>14205595</v>
      </c>
      <c r="J23" s="21" t="s">
        <v>20</v>
      </c>
      <c r="K23" s="21">
        <v>-112387637</v>
      </c>
      <c r="L23" s="21">
        <v>659953696</v>
      </c>
      <c r="M23" s="21">
        <v>74512262</v>
      </c>
      <c r="N23" s="21" t="s">
        <v>20</v>
      </c>
      <c r="O23" s="21" t="s">
        <v>20</v>
      </c>
      <c r="P23" s="21"/>
      <c r="Q23" s="22">
        <v>7888255148</v>
      </c>
      <c r="R23" s="24"/>
    </row>
    <row r="24" spans="1:18" ht="10.5" customHeight="1">
      <c r="A24" s="20">
        <v>2002</v>
      </c>
      <c r="B24" s="21">
        <v>4165300628</v>
      </c>
      <c r="C24" s="21">
        <v>138184002</v>
      </c>
      <c r="D24" s="21">
        <v>10002873</v>
      </c>
      <c r="E24" s="21">
        <v>1829536394</v>
      </c>
      <c r="F24" s="21">
        <v>206500850</v>
      </c>
      <c r="G24" s="21">
        <v>309852041</v>
      </c>
      <c r="H24" s="21">
        <v>160139383</v>
      </c>
      <c r="I24" s="21">
        <v>10843828</v>
      </c>
      <c r="J24" s="21" t="s">
        <v>20</v>
      </c>
      <c r="K24" s="21">
        <v>-158223409</v>
      </c>
      <c r="L24" s="21">
        <v>276041750</v>
      </c>
      <c r="M24" s="21">
        <v>63432562</v>
      </c>
      <c r="N24" s="21">
        <v>23690524</v>
      </c>
      <c r="O24" s="21" t="s">
        <v>20</v>
      </c>
      <c r="P24" s="21"/>
      <c r="Q24" s="22">
        <v>7035301426</v>
      </c>
      <c r="R24" s="24"/>
    </row>
    <row r="25" spans="1:18" ht="10.5" customHeight="1">
      <c r="A25" s="20">
        <v>2003</v>
      </c>
      <c r="B25" s="21">
        <v>4218619427</v>
      </c>
      <c r="C25" s="21">
        <v>210858636</v>
      </c>
      <c r="D25" s="21">
        <v>15015276</v>
      </c>
      <c r="E25" s="21">
        <v>1994311226</v>
      </c>
      <c r="F25" s="21">
        <v>263793950</v>
      </c>
      <c r="G25" s="21">
        <v>411324466</v>
      </c>
      <c r="H25" s="21">
        <v>178466517</v>
      </c>
      <c r="I25" s="21">
        <v>15572731</v>
      </c>
      <c r="J25" s="21" t="s">
        <v>20</v>
      </c>
      <c r="K25" s="21">
        <v>106668314</v>
      </c>
      <c r="L25" s="21">
        <v>220694716</v>
      </c>
      <c r="M25" s="21">
        <v>75076037</v>
      </c>
      <c r="N25" s="21">
        <v>29577596</v>
      </c>
      <c r="O25" s="21" t="s">
        <v>20</v>
      </c>
      <c r="P25" s="21"/>
      <c r="Q25" s="22">
        <v>7739978892</v>
      </c>
      <c r="R25" s="24"/>
    </row>
    <row r="26" spans="1:18" ht="10.5" customHeight="1">
      <c r="A26" s="20">
        <v>2004</v>
      </c>
      <c r="B26" s="21">
        <v>4595705500</v>
      </c>
      <c r="C26" s="21">
        <v>241035086</v>
      </c>
      <c r="D26" s="21">
        <v>27337575</v>
      </c>
      <c r="E26" s="21">
        <v>2407988925</v>
      </c>
      <c r="F26" s="21">
        <v>310250591</v>
      </c>
      <c r="G26" s="21">
        <v>445418505</v>
      </c>
      <c r="H26" s="21">
        <v>262466390</v>
      </c>
      <c r="I26" s="21">
        <v>21004451</v>
      </c>
      <c r="J26" s="21" t="s">
        <v>20</v>
      </c>
      <c r="K26" s="21">
        <v>107204138</v>
      </c>
      <c r="L26" s="21">
        <v>675159860</v>
      </c>
      <c r="M26" s="21">
        <v>97647200</v>
      </c>
      <c r="N26" s="21">
        <v>40270372</v>
      </c>
      <c r="O26" s="21" t="s">
        <v>20</v>
      </c>
      <c r="P26" s="21"/>
      <c r="Q26" s="22">
        <v>9231488593</v>
      </c>
      <c r="R26" s="24"/>
    </row>
    <row r="27" spans="1:18" ht="10.5" customHeight="1">
      <c r="A27" s="20">
        <v>2005</v>
      </c>
      <c r="B27" s="21">
        <v>4900421586</v>
      </c>
      <c r="C27" s="21">
        <v>288728744</v>
      </c>
      <c r="D27" s="21">
        <v>34252694</v>
      </c>
      <c r="E27" s="21">
        <v>2704792480</v>
      </c>
      <c r="F27" s="21">
        <v>351702685</v>
      </c>
      <c r="G27" s="21">
        <v>532053243</v>
      </c>
      <c r="H27" s="21">
        <v>307772909</v>
      </c>
      <c r="I27" s="21">
        <v>23128985</v>
      </c>
      <c r="J27" s="21" t="s">
        <v>20</v>
      </c>
      <c r="K27" s="21">
        <v>8873798</v>
      </c>
      <c r="L27" s="21">
        <v>976905991</v>
      </c>
      <c r="M27" s="21">
        <v>119331373</v>
      </c>
      <c r="N27" s="21">
        <v>16495640</v>
      </c>
      <c r="O27" s="21" t="s">
        <v>20</v>
      </c>
      <c r="P27" s="21"/>
      <c r="Q27" s="22">
        <v>10264460128</v>
      </c>
      <c r="R27" s="24"/>
    </row>
    <row r="28" spans="1:18" ht="10.5" customHeight="1">
      <c r="A28" s="20">
        <v>2006</v>
      </c>
      <c r="B28" s="21">
        <v>5369896579</v>
      </c>
      <c r="C28" s="21">
        <v>272290707</v>
      </c>
      <c r="D28" s="21">
        <v>48080154</v>
      </c>
      <c r="E28" s="21">
        <v>2915719310</v>
      </c>
      <c r="F28" s="21">
        <v>382930359</v>
      </c>
      <c r="G28" s="21">
        <v>635333292</v>
      </c>
      <c r="H28" s="21">
        <v>351677599</v>
      </c>
      <c r="I28" s="21">
        <v>25198139</v>
      </c>
      <c r="J28" s="21" t="s">
        <v>20</v>
      </c>
      <c r="K28" s="21">
        <v>30853907</v>
      </c>
      <c r="L28" s="21">
        <v>1019708689</v>
      </c>
      <c r="M28" s="21">
        <v>132940051</v>
      </c>
      <c r="N28" s="21">
        <v>12700</v>
      </c>
      <c r="O28" s="21" t="s">
        <v>20</v>
      </c>
      <c r="P28" s="21"/>
      <c r="Q28" s="22">
        <v>11184641486</v>
      </c>
      <c r="R28" s="24"/>
    </row>
    <row r="29" spans="1:18" ht="10.5" customHeight="1">
      <c r="A29" s="20">
        <v>2007</v>
      </c>
      <c r="B29" s="21">
        <v>5693944952</v>
      </c>
      <c r="C29" s="21">
        <v>305575146</v>
      </c>
      <c r="D29" s="21">
        <v>67604469</v>
      </c>
      <c r="E29" s="21">
        <v>3084721535</v>
      </c>
      <c r="F29" s="21">
        <v>414982753</v>
      </c>
      <c r="G29" s="21">
        <v>804155720</v>
      </c>
      <c r="H29" s="21">
        <v>371952726</v>
      </c>
      <c r="I29" s="21">
        <v>33123489</v>
      </c>
      <c r="J29" s="21" t="s">
        <v>20</v>
      </c>
      <c r="K29" s="21">
        <v>-249826176</v>
      </c>
      <c r="L29" s="21">
        <v>1333289831</v>
      </c>
      <c r="M29" s="21">
        <v>153318782</v>
      </c>
      <c r="N29" s="21" t="s">
        <v>20</v>
      </c>
      <c r="O29" s="21" t="s">
        <v>20</v>
      </c>
      <c r="P29" s="21"/>
      <c r="Q29" s="22">
        <v>12012843227</v>
      </c>
      <c r="R29" s="24"/>
    </row>
    <row r="30" spans="1:18" ht="10.5" customHeight="1">
      <c r="A30" s="20">
        <v>2008</v>
      </c>
      <c r="B30" s="21">
        <v>4436864807</v>
      </c>
      <c r="C30" s="21">
        <v>343225998</v>
      </c>
      <c r="D30" s="21">
        <v>18068829</v>
      </c>
      <c r="E30" s="21">
        <v>2948212154</v>
      </c>
      <c r="F30" s="21">
        <v>485475875</v>
      </c>
      <c r="G30" s="21">
        <v>989972767</v>
      </c>
      <c r="H30" s="21">
        <v>401840686</v>
      </c>
      <c r="I30" s="21">
        <v>47885066</v>
      </c>
      <c r="J30" s="21" t="s">
        <v>20</v>
      </c>
      <c r="K30" s="21">
        <v>-293500376</v>
      </c>
      <c r="L30" s="21">
        <v>1615760576</v>
      </c>
      <c r="M30" s="21">
        <v>149013325</v>
      </c>
      <c r="N30" s="21" t="s">
        <v>20</v>
      </c>
      <c r="O30" s="21" t="s">
        <v>20</v>
      </c>
      <c r="P30" s="21"/>
      <c r="Q30" s="22">
        <v>11142819707</v>
      </c>
      <c r="R30" s="24"/>
    </row>
    <row r="31" spans="1:18" ht="10.5" customHeight="1">
      <c r="A31" s="20">
        <v>2009</v>
      </c>
      <c r="B31" s="21">
        <v>5461944271</v>
      </c>
      <c r="C31" s="21">
        <v>353685033</v>
      </c>
      <c r="D31" s="21">
        <v>2058683</v>
      </c>
      <c r="E31" s="21">
        <v>3247972604</v>
      </c>
      <c r="F31" s="21">
        <v>604406411</v>
      </c>
      <c r="G31" s="21">
        <v>1239959031</v>
      </c>
      <c r="H31" s="21">
        <v>480312497</v>
      </c>
      <c r="I31" s="21">
        <v>52320201</v>
      </c>
      <c r="J31" s="21" t="s">
        <v>20</v>
      </c>
      <c r="K31" s="21">
        <v>-375108337</v>
      </c>
      <c r="L31" s="21">
        <v>1662403591</v>
      </c>
      <c r="M31" s="21">
        <v>167798108</v>
      </c>
      <c r="N31" s="21" t="s">
        <v>20</v>
      </c>
      <c r="O31" s="21" t="s">
        <v>20</v>
      </c>
      <c r="P31" s="21"/>
      <c r="Q31" s="22">
        <v>12897752093</v>
      </c>
      <c r="R31" s="24"/>
    </row>
    <row r="32" spans="1:18" ht="10.5" customHeight="1">
      <c r="A32" s="20">
        <v>2010</v>
      </c>
      <c r="B32" s="21">
        <v>6551247423</v>
      </c>
      <c r="C32" s="21">
        <v>390428455</v>
      </c>
      <c r="D32" s="21" t="s">
        <v>20</v>
      </c>
      <c r="E32" s="21">
        <v>4236457919</v>
      </c>
      <c r="F32" s="21">
        <v>561629324</v>
      </c>
      <c r="G32" s="21">
        <v>1172086858</v>
      </c>
      <c r="H32" s="21">
        <v>602313883</v>
      </c>
      <c r="I32" s="21">
        <v>40058232</v>
      </c>
      <c r="J32" s="21" t="s">
        <v>20</v>
      </c>
      <c r="K32" s="21">
        <v>-136114595</v>
      </c>
      <c r="L32" s="21">
        <v>2289493130</v>
      </c>
      <c r="M32" s="21">
        <v>242963541</v>
      </c>
      <c r="N32" s="21" t="s">
        <v>20</v>
      </c>
      <c r="O32" s="21" t="s">
        <v>20</v>
      </c>
      <c r="P32" s="21"/>
      <c r="Q32" s="22">
        <v>15950564170</v>
      </c>
      <c r="R32" s="24"/>
    </row>
    <row r="33" spans="1:19" ht="10.5" customHeight="1">
      <c r="A33" s="20">
        <v>2011</v>
      </c>
      <c r="B33" s="21">
        <v>8446673542</v>
      </c>
      <c r="C33" s="21">
        <v>419739973</v>
      </c>
      <c r="D33" s="21" t="s">
        <v>20</v>
      </c>
      <c r="E33" s="21">
        <v>4925008999</v>
      </c>
      <c r="F33" s="21">
        <v>583431637</v>
      </c>
      <c r="G33" s="21">
        <v>1451329367</v>
      </c>
      <c r="H33" s="21">
        <v>895459017</v>
      </c>
      <c r="I33" s="21">
        <v>38401269</v>
      </c>
      <c r="J33" s="21" t="s">
        <v>20</v>
      </c>
      <c r="K33" s="21">
        <v>-852423748</v>
      </c>
      <c r="L33" s="21">
        <v>2709953378</v>
      </c>
      <c r="M33" s="21">
        <v>245048928</v>
      </c>
      <c r="N33" s="21" t="s">
        <v>20</v>
      </c>
      <c r="O33" s="21" t="s">
        <v>20</v>
      </c>
      <c r="P33" s="21"/>
      <c r="Q33" s="22">
        <v>18862622362</v>
      </c>
      <c r="R33" s="24"/>
    </row>
    <row r="34" spans="1:19" ht="10.5" customHeight="1">
      <c r="A34" s="20">
        <v>2012</v>
      </c>
      <c r="B34" s="21">
        <v>9146524520</v>
      </c>
      <c r="C34" s="21">
        <v>480101843</v>
      </c>
      <c r="D34" s="21" t="s">
        <v>20</v>
      </c>
      <c r="E34" s="21">
        <v>4767592914</v>
      </c>
      <c r="F34" s="21">
        <v>765076877</v>
      </c>
      <c r="G34" s="21">
        <v>1518356593</v>
      </c>
      <c r="H34" s="21">
        <v>895188537</v>
      </c>
      <c r="I34" s="21">
        <v>34843034</v>
      </c>
      <c r="J34" s="21" t="s">
        <v>20</v>
      </c>
      <c r="K34" s="21">
        <v>-139912825</v>
      </c>
      <c r="L34" s="21">
        <v>3025417834</v>
      </c>
      <c r="M34" s="21">
        <v>275399604</v>
      </c>
      <c r="N34" s="21" t="s">
        <v>20</v>
      </c>
      <c r="O34" s="21" t="s">
        <v>20</v>
      </c>
      <c r="P34" s="21"/>
      <c r="Q34" s="22">
        <v>20768588931</v>
      </c>
      <c r="R34" s="24"/>
    </row>
    <row r="35" spans="1:19" ht="10.5" customHeight="1">
      <c r="A35" s="20">
        <v>2013</v>
      </c>
      <c r="B35" s="21">
        <v>10268608781</v>
      </c>
      <c r="C35" s="21">
        <v>489181000</v>
      </c>
      <c r="D35" s="21" t="s">
        <v>20</v>
      </c>
      <c r="E35" s="21">
        <v>4755456862</v>
      </c>
      <c r="F35" s="21">
        <v>811317271</v>
      </c>
      <c r="G35" s="21">
        <v>1718479355</v>
      </c>
      <c r="H35" s="21">
        <v>1024093995</v>
      </c>
      <c r="I35" s="21">
        <v>29159796</v>
      </c>
      <c r="J35" s="21" t="s">
        <v>20</v>
      </c>
      <c r="K35" s="21">
        <v>17534457</v>
      </c>
      <c r="L35" s="21">
        <v>3388235237</v>
      </c>
      <c r="M35" s="21">
        <v>182783001</v>
      </c>
      <c r="N35" s="21" t="s">
        <v>20</v>
      </c>
      <c r="O35" s="21" t="s">
        <v>20</v>
      </c>
      <c r="P35" s="21"/>
      <c r="Q35" s="22">
        <v>22684849755</v>
      </c>
      <c r="R35" s="24"/>
    </row>
    <row r="36" spans="1:19" ht="10.5" customHeight="1">
      <c r="A36" s="20">
        <v>2014</v>
      </c>
      <c r="B36" s="21">
        <v>11816453488</v>
      </c>
      <c r="C36" s="21">
        <v>518666514</v>
      </c>
      <c r="D36" s="21">
        <v>0</v>
      </c>
      <c r="E36" s="21">
        <v>4913405295</v>
      </c>
      <c r="F36" s="21">
        <v>882564367</v>
      </c>
      <c r="G36" s="21">
        <v>1926123592</v>
      </c>
      <c r="H36" s="21">
        <v>1034623802</v>
      </c>
      <c r="I36" s="21">
        <v>35239101</v>
      </c>
      <c r="J36" s="21" t="s">
        <v>20</v>
      </c>
      <c r="K36" s="21">
        <v>397745596</v>
      </c>
      <c r="L36" s="21">
        <v>3924179897</v>
      </c>
      <c r="M36" s="21">
        <v>177431609</v>
      </c>
      <c r="N36" s="21" t="s">
        <v>20</v>
      </c>
      <c r="O36" s="21" t="s">
        <v>20</v>
      </c>
      <c r="P36" s="21"/>
      <c r="Q36" s="22">
        <v>25626433261</v>
      </c>
      <c r="R36" s="24"/>
    </row>
    <row r="37" spans="1:19" ht="10.5" customHeight="1">
      <c r="A37" s="20">
        <v>2015</v>
      </c>
      <c r="B37" s="21">
        <v>14096455358</v>
      </c>
      <c r="C37" s="21">
        <v>524539274</v>
      </c>
      <c r="D37" s="21">
        <v>0</v>
      </c>
      <c r="E37" s="21">
        <v>5777597042</v>
      </c>
      <c r="F37" s="21">
        <v>789182637</v>
      </c>
      <c r="G37" s="21">
        <v>2131207384</v>
      </c>
      <c r="H37" s="21">
        <v>1101899865</v>
      </c>
      <c r="I37" s="21">
        <v>21510726</v>
      </c>
      <c r="J37" s="21" t="s">
        <v>20</v>
      </c>
      <c r="K37" s="21">
        <v>312330326</v>
      </c>
      <c r="L37" s="21">
        <v>4017270266</v>
      </c>
      <c r="M37" s="21">
        <v>202017571</v>
      </c>
      <c r="N37" s="21" t="s">
        <v>20</v>
      </c>
      <c r="O37" s="21" t="s">
        <v>20</v>
      </c>
      <c r="P37" s="21"/>
      <c r="Q37" s="22">
        <v>28974010449</v>
      </c>
      <c r="R37" s="24"/>
    </row>
    <row r="38" spans="1:19" ht="10.5" customHeight="1">
      <c r="A38" s="20">
        <v>2016</v>
      </c>
      <c r="B38" s="21">
        <v>15222304016</v>
      </c>
      <c r="C38" s="21">
        <v>558680562</v>
      </c>
      <c r="D38" s="21">
        <v>0</v>
      </c>
      <c r="E38" s="21">
        <v>6144145595</v>
      </c>
      <c r="F38" s="21">
        <v>774014788</v>
      </c>
      <c r="G38" s="21">
        <v>2330154521</v>
      </c>
      <c r="H38" s="21">
        <v>1109295027</v>
      </c>
      <c r="I38" s="21">
        <v>23629929</v>
      </c>
      <c r="J38" s="21" t="s">
        <v>20</v>
      </c>
      <c r="K38" s="21">
        <v>-61846022</v>
      </c>
      <c r="L38" s="21">
        <v>3960146852</v>
      </c>
      <c r="M38" s="21">
        <v>240992420</v>
      </c>
      <c r="N38" s="21" t="s">
        <v>20</v>
      </c>
      <c r="O38" s="21" t="s">
        <v>20</v>
      </c>
      <c r="P38" s="21"/>
      <c r="Q38" s="22">
        <v>30301517688</v>
      </c>
      <c r="R38" s="24"/>
    </row>
    <row r="39" spans="1:19" ht="10.5" customHeight="1">
      <c r="A39" s="20">
        <v>2017</v>
      </c>
      <c r="B39" s="21">
        <v>17128689597</v>
      </c>
      <c r="C39" s="21">
        <v>622748815</v>
      </c>
      <c r="D39" s="21">
        <v>0</v>
      </c>
      <c r="E39" s="21">
        <v>6994739007</v>
      </c>
      <c r="F39" s="21">
        <v>766469380</v>
      </c>
      <c r="G39" s="21">
        <v>2546794828</v>
      </c>
      <c r="H39" s="21">
        <v>1357052457</v>
      </c>
      <c r="I39" s="21">
        <v>36849275</v>
      </c>
      <c r="J39" s="21">
        <v>0</v>
      </c>
      <c r="K39" s="21">
        <v>1371518596</v>
      </c>
      <c r="L39" s="21">
        <v>4312607841</v>
      </c>
      <c r="M39" s="21">
        <v>271958092</v>
      </c>
      <c r="N39" s="21">
        <v>0</v>
      </c>
      <c r="O39" s="21">
        <v>0</v>
      </c>
      <c r="P39" s="21"/>
      <c r="Q39" s="22">
        <v>35409427888</v>
      </c>
      <c r="R39" s="24"/>
      <c r="S39" s="24">
        <f>+Q39-SUM(B39:O39)</f>
        <v>0</v>
      </c>
    </row>
    <row r="40" spans="1:19" ht="10.5" customHeight="1">
      <c r="A40" s="20">
        <v>2018</v>
      </c>
      <c r="B40" s="21">
        <v>18662239629</v>
      </c>
      <c r="C40" s="21">
        <v>651682302</v>
      </c>
      <c r="D40" s="21">
        <v>0</v>
      </c>
      <c r="E40" s="21">
        <v>7517501285</v>
      </c>
      <c r="F40" s="21">
        <v>617091306</v>
      </c>
      <c r="G40" s="21">
        <v>2686609175</v>
      </c>
      <c r="H40" s="21">
        <v>1525850882</v>
      </c>
      <c r="I40" s="21">
        <v>136662963</v>
      </c>
      <c r="J40" s="21">
        <v>0</v>
      </c>
      <c r="K40" s="21">
        <v>704253156</v>
      </c>
      <c r="L40" s="21">
        <v>3789039492</v>
      </c>
      <c r="M40" s="21">
        <v>286603976</v>
      </c>
      <c r="N40" s="21">
        <v>0</v>
      </c>
      <c r="O40" s="21">
        <v>0</v>
      </c>
      <c r="P40" s="21"/>
      <c r="Q40" s="22">
        <v>36577534166</v>
      </c>
      <c r="R40" s="24"/>
      <c r="S40" s="24">
        <f>+Q40-SUM(B40:O40)</f>
        <v>0</v>
      </c>
    </row>
    <row r="41" spans="1:19" ht="10.5" customHeight="1">
      <c r="A41" s="20">
        <v>2019</v>
      </c>
      <c r="B41" s="21">
        <v>20094021564</v>
      </c>
      <c r="C41" s="21">
        <v>676951118</v>
      </c>
      <c r="D41" s="21">
        <v>0</v>
      </c>
      <c r="E41" s="21">
        <v>7702678749</v>
      </c>
      <c r="F41" s="21">
        <v>677290129</v>
      </c>
      <c r="G41" s="21">
        <v>2753575524</v>
      </c>
      <c r="H41" s="21">
        <v>1493738986</v>
      </c>
      <c r="I41" s="21">
        <v>90732941</v>
      </c>
      <c r="J41" s="21">
        <v>0</v>
      </c>
      <c r="K41" s="21">
        <v>1590725566</v>
      </c>
      <c r="L41" s="21">
        <v>3798582223</v>
      </c>
      <c r="M41" s="21">
        <v>306619556</v>
      </c>
      <c r="N41" s="21">
        <v>0</v>
      </c>
      <c r="O41" s="21">
        <v>0</v>
      </c>
      <c r="P41" s="21"/>
      <c r="Q41" s="22">
        <v>39184916356</v>
      </c>
      <c r="R41" s="24"/>
      <c r="S41" s="24">
        <f>+Q41-SUM(B41:O41)</f>
        <v>0</v>
      </c>
    </row>
    <row r="42" spans="1:19" ht="10.5" customHeight="1">
      <c r="A42" s="20">
        <v>2020</v>
      </c>
      <c r="B42" s="21">
        <v>22156911731</v>
      </c>
      <c r="C42" s="21">
        <v>814955100</v>
      </c>
      <c r="D42" s="21">
        <v>0</v>
      </c>
      <c r="E42" s="21">
        <v>7943646662</v>
      </c>
      <c r="F42" s="21">
        <v>714410638</v>
      </c>
      <c r="G42" s="21">
        <v>2878519417</v>
      </c>
      <c r="H42" s="21">
        <v>1688175582</v>
      </c>
      <c r="I42" s="21">
        <v>231822519</v>
      </c>
      <c r="J42" s="21">
        <v>0</v>
      </c>
      <c r="K42" s="21">
        <v>-464863105</v>
      </c>
      <c r="L42" s="21">
        <v>4625867229</v>
      </c>
      <c r="M42" s="21">
        <v>366382586</v>
      </c>
      <c r="N42" s="21">
        <v>0</v>
      </c>
      <c r="O42" s="21">
        <v>0</v>
      </c>
      <c r="P42" s="21"/>
      <c r="Q42" s="22">
        <v>40955828359</v>
      </c>
      <c r="R42" s="24"/>
      <c r="S42" s="24">
        <f>+Q42-SUM(B42:O42)</f>
        <v>0</v>
      </c>
    </row>
    <row r="43" spans="1:19" ht="10.5" customHeight="1">
      <c r="A43" s="20">
        <v>2021</v>
      </c>
      <c r="B43" s="21">
        <v>23720337283</v>
      </c>
      <c r="C43" s="21">
        <v>1380471085</v>
      </c>
      <c r="D43" s="21">
        <v>0</v>
      </c>
      <c r="E43" s="21">
        <v>8303082496</v>
      </c>
      <c r="F43" s="21">
        <v>1023714797</v>
      </c>
      <c r="G43" s="21">
        <v>2963649757</v>
      </c>
      <c r="H43" s="21">
        <v>1773003143</v>
      </c>
      <c r="I43" s="21">
        <v>145705498</v>
      </c>
      <c r="J43" s="21">
        <v>0</v>
      </c>
      <c r="K43" s="21">
        <v>0</v>
      </c>
      <c r="L43" s="21">
        <v>7289423054</v>
      </c>
      <c r="M43" s="21">
        <v>498342192</v>
      </c>
      <c r="N43" s="21">
        <v>0</v>
      </c>
      <c r="O43" s="21">
        <v>0</v>
      </c>
      <c r="P43" s="21"/>
      <c r="Q43" s="22">
        <v>47097729305</v>
      </c>
      <c r="R43" s="24"/>
      <c r="S43" s="24">
        <f>+Q43-SUM(B43:O43)</f>
        <v>0</v>
      </c>
    </row>
    <row r="44" spans="1:19" ht="10.5" customHeight="1">
      <c r="A44" s="20">
        <v>2022</v>
      </c>
      <c r="B44" s="21">
        <v>18047267293</v>
      </c>
      <c r="C44" s="21">
        <v>1374329672</v>
      </c>
      <c r="D44" s="21">
        <v>0</v>
      </c>
      <c r="E44" s="21">
        <v>8640061681</v>
      </c>
      <c r="F44" s="21">
        <v>1125317202</v>
      </c>
      <c r="G44" s="21">
        <v>3296960264</v>
      </c>
      <c r="H44" s="21">
        <v>2031990392</v>
      </c>
      <c r="I44" s="21">
        <v>102117487</v>
      </c>
      <c r="J44" s="21">
        <v>0</v>
      </c>
      <c r="K44" s="21">
        <v>0</v>
      </c>
      <c r="L44" s="21">
        <v>7437238110</v>
      </c>
      <c r="M44" s="21">
        <v>514920397</v>
      </c>
      <c r="N44" s="21">
        <v>0</v>
      </c>
      <c r="O44" s="21">
        <v>0</v>
      </c>
      <c r="P44" s="21">
        <v>10481454128</v>
      </c>
      <c r="Q44" s="22">
        <v>53051656626</v>
      </c>
      <c r="R44" s="24"/>
      <c r="S44" s="24">
        <f>+Q44-SUM(B44:P44)</f>
        <v>0</v>
      </c>
    </row>
    <row r="45" spans="1:19" ht="10.5" customHeight="1">
      <c r="A45" s="20">
        <v>2023</v>
      </c>
      <c r="B45" s="21">
        <v>17822005917</v>
      </c>
      <c r="C45" s="21">
        <v>1432151021</v>
      </c>
      <c r="D45" s="21">
        <v>0</v>
      </c>
      <c r="E45" s="21">
        <v>8774716123</v>
      </c>
      <c r="F45" s="21">
        <v>1224920444</v>
      </c>
      <c r="G45" s="21">
        <v>3675382690</v>
      </c>
      <c r="H45" s="21">
        <v>2190663548</v>
      </c>
      <c r="I45" s="21">
        <v>79420782</v>
      </c>
      <c r="J45" s="21">
        <v>0</v>
      </c>
      <c r="K45" s="21">
        <v>0</v>
      </c>
      <c r="L45" s="21">
        <v>7540452420</v>
      </c>
      <c r="M45" s="21">
        <v>515065067</v>
      </c>
      <c r="N45" s="21">
        <v>0</v>
      </c>
      <c r="O45" s="21">
        <v>0</v>
      </c>
      <c r="P45" s="21">
        <v>10612923515</v>
      </c>
      <c r="Q45" s="22">
        <v>53867701527</v>
      </c>
      <c r="S45" s="24">
        <f>+Q45-SUM(B45:P45)</f>
        <v>0</v>
      </c>
    </row>
    <row r="46" spans="1:19" ht="10.5" customHeight="1"/>
    <row r="47" spans="1:19" ht="10.5" customHeight="1"/>
    <row r="48" spans="1:19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D1:I170"/>
  <sheetViews>
    <sheetView showGridLines="0" tabSelected="1" workbookViewId="0">
      <selection activeCell="F5" sqref="F5:G5"/>
    </sheetView>
  </sheetViews>
  <sheetFormatPr baseColWidth="10" defaultRowHeight="12.75"/>
  <cols>
    <col min="1" max="1" width="11.42578125" style="6"/>
    <col min="2" max="2" width="8.7109375" style="6" customWidth="1"/>
    <col min="3" max="3" width="11.42578125" style="6"/>
    <col min="4" max="4" width="11.42578125" style="5"/>
    <col min="5" max="5" width="13.28515625" style="5" customWidth="1"/>
    <col min="6" max="6" width="17.85546875" style="5" customWidth="1"/>
    <col min="7" max="7" width="17.85546875" style="12" customWidth="1"/>
    <col min="8" max="8" width="13.28515625" style="5" customWidth="1"/>
    <col min="9" max="9" width="11.42578125" style="5"/>
    <col min="10" max="16384" width="11.42578125" style="6"/>
  </cols>
  <sheetData>
    <row r="1" spans="6:9">
      <c r="G1" s="5"/>
    </row>
    <row r="2" spans="6:9">
      <c r="G2" s="5"/>
    </row>
    <row r="3" spans="6:9" ht="24.75" customHeight="1">
      <c r="F3" s="25" t="s">
        <v>25</v>
      </c>
      <c r="G3" s="25"/>
      <c r="H3" s="25"/>
    </row>
    <row r="4" spans="6:9" ht="13.5" thickBot="1">
      <c r="G4" s="5"/>
    </row>
    <row r="5" spans="6:9" ht="30" customHeight="1" thickBot="1">
      <c r="F5" s="26" t="s">
        <v>24</v>
      </c>
      <c r="G5" s="27"/>
      <c r="H5" s="3"/>
      <c r="I5" s="4"/>
    </row>
    <row r="6" spans="6:9">
      <c r="F6" s="2"/>
      <c r="G6" s="2"/>
      <c r="H6" s="2"/>
    </row>
    <row r="7" spans="6:9">
      <c r="F7" s="29" t="s">
        <v>26</v>
      </c>
      <c r="G7" s="29"/>
    </row>
    <row r="8" spans="6:9">
      <c r="F8" s="30" t="str">
        <f>HLOOKUP(F5,IMESI!A1:Q2,2,0)</f>
        <v>Inicio serie</v>
      </c>
      <c r="G8" s="30"/>
    </row>
    <row r="9" spans="6:9">
      <c r="F9" s="30" t="s">
        <v>21</v>
      </c>
      <c r="G9" s="30"/>
    </row>
    <row r="10" spans="6:9">
      <c r="F10" s="30" t="str">
        <f>IF(AND(F5&lt;&gt;"SELECCIONE RUBRO",HLOOKUP(F5,IMESI!A1:Q3,3,0)&lt;&gt;""),"Ver nota al final","")</f>
        <v/>
      </c>
      <c r="G10" s="30"/>
    </row>
    <row r="11" spans="6:9">
      <c r="G11" s="5"/>
    </row>
    <row r="12" spans="6:9">
      <c r="F12" s="7" t="s">
        <v>22</v>
      </c>
      <c r="G12" s="7" t="s">
        <v>23</v>
      </c>
    </row>
    <row r="13" spans="6:9">
      <c r="F13" s="8">
        <f>+IMESI!A4</f>
        <v>1982</v>
      </c>
      <c r="G13" s="1" t="str">
        <f>IF($F$5="seleccione rubro"," - ",HLOOKUP($F$5,IMESI!$B$1:$Q$30, 4,0))</f>
        <v xml:space="preserve"> - </v>
      </c>
      <c r="I13" s="9"/>
    </row>
    <row r="14" spans="6:9">
      <c r="F14" s="8">
        <f>+IMESI!A5</f>
        <v>1983</v>
      </c>
      <c r="G14" s="1" t="str">
        <f>IF($F$5="seleccione rubro"," - ",HLOOKUP($F$5,IMESI!$B$1:$Q$30, 5,0))</f>
        <v xml:space="preserve"> - </v>
      </c>
    </row>
    <row r="15" spans="6:9">
      <c r="F15" s="8">
        <f>+IMESI!A6</f>
        <v>1984</v>
      </c>
      <c r="G15" s="1" t="str">
        <f>IF($F$5="seleccione rubro"," - ",HLOOKUP($F$5,IMESI!$B$1:$Q$30, 6,0))</f>
        <v xml:space="preserve"> - </v>
      </c>
    </row>
    <row r="16" spans="6:9">
      <c r="F16" s="8">
        <f>+IMESI!A7</f>
        <v>1985</v>
      </c>
      <c r="G16" s="1" t="str">
        <f>IF($F$5="seleccione rubro"," - ",HLOOKUP($F$5,IMESI!$B$1:$Q$30, 7,0))</f>
        <v xml:space="preserve"> - </v>
      </c>
    </row>
    <row r="17" spans="6:7">
      <c r="F17" s="8">
        <f>+IMESI!A8</f>
        <v>1986</v>
      </c>
      <c r="G17" s="1" t="str">
        <f>IF($F$5="seleccione rubro"," - ",HLOOKUP($F$5,IMESI!$B$1:$Q$30, 8,0))</f>
        <v xml:space="preserve"> - </v>
      </c>
    </row>
    <row r="18" spans="6:7">
      <c r="F18" s="8">
        <f>+IMESI!A9</f>
        <v>1987</v>
      </c>
      <c r="G18" s="1" t="str">
        <f>IF($F$5="seleccione rubro"," - ",HLOOKUP($F$5,IMESI!$B$1:$Q$30, 9,0))</f>
        <v xml:space="preserve"> - </v>
      </c>
    </row>
    <row r="19" spans="6:7">
      <c r="F19" s="8">
        <f>+IMESI!A10</f>
        <v>1988</v>
      </c>
      <c r="G19" s="1" t="str">
        <f>IF($F$5="seleccione rubro"," - ",HLOOKUP($F$5,IMESI!$B$1:$Q$30, 10,0))</f>
        <v xml:space="preserve"> - </v>
      </c>
    </row>
    <row r="20" spans="6:7">
      <c r="F20" s="8">
        <f>+IMESI!A11</f>
        <v>1989</v>
      </c>
      <c r="G20" s="1" t="str">
        <f>IF($F$5="seleccione rubro"," - ",HLOOKUP($F$5,IMESI!$B$1:$Q$30, 11,0))</f>
        <v xml:space="preserve"> - </v>
      </c>
    </row>
    <row r="21" spans="6:7">
      <c r="F21" s="8">
        <f>+IMESI!A12</f>
        <v>1990</v>
      </c>
      <c r="G21" s="1" t="str">
        <f>IF($F$5="seleccione rubro"," - ",HLOOKUP($F$5,IMESI!$B$1:$Q$30, 12,0))</f>
        <v xml:space="preserve"> - </v>
      </c>
    </row>
    <row r="22" spans="6:7">
      <c r="F22" s="8">
        <f>+IMESI!A13</f>
        <v>1991</v>
      </c>
      <c r="G22" s="1" t="str">
        <f>IF($F$5="seleccione rubro"," - ",HLOOKUP($F$5,IMESI!$B$1:$Q$30, 13,0))</f>
        <v xml:space="preserve"> - </v>
      </c>
    </row>
    <row r="23" spans="6:7">
      <c r="F23" s="8">
        <f>+IMESI!A14</f>
        <v>1992</v>
      </c>
      <c r="G23" s="1" t="str">
        <f>IF($F$5="seleccione rubro"," - ",HLOOKUP($F$5,IMESI!$B$1:$Q$30, 14,0))</f>
        <v xml:space="preserve"> - </v>
      </c>
    </row>
    <row r="24" spans="6:7">
      <c r="F24" s="8">
        <f>+IMESI!A15</f>
        <v>1993</v>
      </c>
      <c r="G24" s="1" t="str">
        <f>IF($F$5="seleccione rubro"," - ",HLOOKUP($F$5,IMESI!$B$1:$Q$30, 15,0))</f>
        <v xml:space="preserve"> - </v>
      </c>
    </row>
    <row r="25" spans="6:7">
      <c r="F25" s="8">
        <f>+IMESI!A16</f>
        <v>1994</v>
      </c>
      <c r="G25" s="1" t="str">
        <f>IF($F$5="seleccione rubro"," - ",HLOOKUP($F$5,IMESI!$B$1:$Q$30, 16,0))</f>
        <v xml:space="preserve"> - </v>
      </c>
    </row>
    <row r="26" spans="6:7">
      <c r="F26" s="8">
        <f>+IMESI!A17</f>
        <v>1995</v>
      </c>
      <c r="G26" s="1" t="str">
        <f>IF($F$5="seleccione rubro"," - ",HLOOKUP($F$5,IMESI!$B$1:$Q$30, 17,0))</f>
        <v xml:space="preserve"> - </v>
      </c>
    </row>
    <row r="27" spans="6:7">
      <c r="F27" s="8">
        <f>+IMESI!A18</f>
        <v>1996</v>
      </c>
      <c r="G27" s="1" t="str">
        <f>IF($F$5="seleccione rubro"," - ",HLOOKUP($F$5,IMESI!$B$1:$Q$30, 18,0))</f>
        <v xml:space="preserve"> - </v>
      </c>
    </row>
    <row r="28" spans="6:7">
      <c r="F28" s="8">
        <f>+IMESI!A19</f>
        <v>1997</v>
      </c>
      <c r="G28" s="1" t="str">
        <f>IF($F$5="seleccione rubro"," - ",HLOOKUP($F$5,IMESI!$B$1:$Q$30, 19,0))</f>
        <v xml:space="preserve"> - </v>
      </c>
    </row>
    <row r="29" spans="6:7">
      <c r="F29" s="8">
        <f>+IMESI!A20</f>
        <v>1998</v>
      </c>
      <c r="G29" s="1" t="str">
        <f>IF($F$5="seleccione rubro"," - ",HLOOKUP($F$5,IMESI!$B$1:$Q$30, 20,0))</f>
        <v xml:space="preserve"> - </v>
      </c>
    </row>
    <row r="30" spans="6:7">
      <c r="F30" s="8">
        <f>+IMESI!A21</f>
        <v>1999</v>
      </c>
      <c r="G30" s="1" t="str">
        <f>IF($F$5="seleccione rubro"," - ",HLOOKUP($F$5,IMESI!$B$1:$Q$30, 21,0))</f>
        <v xml:space="preserve"> - </v>
      </c>
    </row>
    <row r="31" spans="6:7">
      <c r="F31" s="8">
        <f>+IMESI!A22</f>
        <v>2000</v>
      </c>
      <c r="G31" s="1" t="str">
        <f>IF($F$5="seleccione rubro"," - ",HLOOKUP($F$5,IMESI!$B$1:$Q$30, 22,0))</f>
        <v xml:space="preserve"> - </v>
      </c>
    </row>
    <row r="32" spans="6:7">
      <c r="F32" s="8">
        <f>+IMESI!A23</f>
        <v>2001</v>
      </c>
      <c r="G32" s="1" t="str">
        <f>IF($F$5="seleccione rubro"," - ",HLOOKUP($F$5,IMESI!$B$1:$Q$30, 23,0))</f>
        <v xml:space="preserve"> - </v>
      </c>
    </row>
    <row r="33" spans="6:7">
      <c r="F33" s="8">
        <f>+IMESI!A24</f>
        <v>2002</v>
      </c>
      <c r="G33" s="1" t="str">
        <f>IF($F$5="seleccione rubro"," - ",HLOOKUP($F$5,IMESI!$B$1:$Q$30, 24,0))</f>
        <v xml:space="preserve"> - </v>
      </c>
    </row>
    <row r="34" spans="6:7">
      <c r="F34" s="8">
        <f>+IMESI!A25</f>
        <v>2003</v>
      </c>
      <c r="G34" s="1" t="str">
        <f>IF($F$5="seleccione rubro"," - ",HLOOKUP($F$5,IMESI!$B$1:$Q$30, 25,0))</f>
        <v xml:space="preserve"> - </v>
      </c>
    </row>
    <row r="35" spans="6:7">
      <c r="F35" s="8">
        <f>+IMESI!A26</f>
        <v>2004</v>
      </c>
      <c r="G35" s="1" t="str">
        <f>IF($F$5="seleccione rubro"," - ",HLOOKUP($F$5,IMESI!$B$1:$Q$30, 26,0))</f>
        <v xml:space="preserve"> - </v>
      </c>
    </row>
    <row r="36" spans="6:7">
      <c r="F36" s="8">
        <f>+IMESI!A27</f>
        <v>2005</v>
      </c>
      <c r="G36" s="1" t="str">
        <f>IF($F$5="seleccione rubro"," - ",HLOOKUP($F$5,IMESI!$B$1:$Q$30, 27,0))</f>
        <v xml:space="preserve"> - </v>
      </c>
    </row>
    <row r="37" spans="6:7">
      <c r="F37" s="8">
        <f>+IMESI!A28</f>
        <v>2006</v>
      </c>
      <c r="G37" s="1" t="str">
        <f>IF($F$5="seleccione rubro"," - ",HLOOKUP($F$5,IMESI!$B$1:$Q$30, 28,0))</f>
        <v xml:space="preserve"> - </v>
      </c>
    </row>
    <row r="38" spans="6:7">
      <c r="F38" s="8">
        <f>+IMESI!A29</f>
        <v>2007</v>
      </c>
      <c r="G38" s="1" t="str">
        <f>IF($F$5="seleccione rubro"," - ",HLOOKUP($F$5,IMESI!$B$1:$Q$30, 29,0))</f>
        <v xml:space="preserve"> - </v>
      </c>
    </row>
    <row r="39" spans="6:7">
      <c r="F39" s="8">
        <f>+IMESI!A30</f>
        <v>2008</v>
      </c>
      <c r="G39" s="1" t="str">
        <f>IF($F$5="seleccione rubro"," - ",HLOOKUP($F$5,IMESI!$B$1:Q30, 30,0))</f>
        <v xml:space="preserve"> - </v>
      </c>
    </row>
    <row r="40" spans="6:7">
      <c r="F40" s="8">
        <f>+IMESI!A31</f>
        <v>2009</v>
      </c>
      <c r="G40" s="1" t="str">
        <f>IF($F$5="seleccione rubro"," - ",HLOOKUP($F$5,IMESI!$B$1:Q31, 31,0))</f>
        <v xml:space="preserve"> - </v>
      </c>
    </row>
    <row r="41" spans="6:7">
      <c r="F41" s="8">
        <f>+IMESI!A32</f>
        <v>2010</v>
      </c>
      <c r="G41" s="1" t="str">
        <f>IF($F$5="seleccione rubro"," - ",HLOOKUP($F$5,IMESI!$B$1:Q32, 32,0))</f>
        <v xml:space="preserve"> - </v>
      </c>
    </row>
    <row r="42" spans="6:7">
      <c r="F42" s="8">
        <f>+IMESI!A33</f>
        <v>2011</v>
      </c>
      <c r="G42" s="1" t="str">
        <f>IF($F$5="seleccione rubro"," - ",HLOOKUP($F$5,IMESI!$B$1:Q33, 33,0))</f>
        <v xml:space="preserve"> - </v>
      </c>
    </row>
    <row r="43" spans="6:7">
      <c r="F43" s="8">
        <f>+IMESI!A34</f>
        <v>2012</v>
      </c>
      <c r="G43" s="1" t="str">
        <f>IF($F$5="seleccione rubro"," - ",HLOOKUP($F$5,IMESI!$B$1:Q34, 34,0))</f>
        <v xml:space="preserve"> - </v>
      </c>
    </row>
    <row r="44" spans="6:7">
      <c r="F44" s="8">
        <f>+IMESI!A35</f>
        <v>2013</v>
      </c>
      <c r="G44" s="1" t="str">
        <f>IF($F$5="seleccione rubro"," - ",HLOOKUP($F$5,IMESI!$B$1:Q35, 35,0))</f>
        <v xml:space="preserve"> - </v>
      </c>
    </row>
    <row r="45" spans="6:7">
      <c r="F45" s="8">
        <f>+IMESI!A36</f>
        <v>2014</v>
      </c>
      <c r="G45" s="1" t="str">
        <f>IF($F$5="seleccione rubro"," - ",HLOOKUP($F$5,IMESI!$B$1:Q36, 36,0))</f>
        <v xml:space="preserve"> - </v>
      </c>
    </row>
    <row r="46" spans="6:7">
      <c r="F46" s="8">
        <f>+IMESI!A37</f>
        <v>2015</v>
      </c>
      <c r="G46" s="1" t="str">
        <f>IF($F$5="seleccione rubro"," - ",HLOOKUP($F$5,IMESI!$B$1:Q37, 37,0))</f>
        <v xml:space="preserve"> - </v>
      </c>
    </row>
    <row r="47" spans="6:7">
      <c r="F47" s="8">
        <f>+IMESI!A38</f>
        <v>2016</v>
      </c>
      <c r="G47" s="1" t="str">
        <f>IF($F$5="seleccione rubro"," - ",HLOOKUP($F$5,IMESI!$B$1:Q38, 38,0))</f>
        <v xml:space="preserve"> - </v>
      </c>
    </row>
    <row r="48" spans="6:7">
      <c r="F48" s="8">
        <f>+IMESI!A39</f>
        <v>2017</v>
      </c>
      <c r="G48" s="1" t="str">
        <f>IF($F$5="seleccione rubro"," - ",HLOOKUP($F$5,IMESI!$B$1:Q39, 39,0))</f>
        <v xml:space="preserve"> - </v>
      </c>
    </row>
    <row r="49" spans="6:7">
      <c r="F49" s="8">
        <f>+IMESI!A40</f>
        <v>2018</v>
      </c>
      <c r="G49" s="1" t="str">
        <f>IF($F$5="seleccione rubro"," - ",HLOOKUP($F$5,IMESI!$B$1:Q40, 40,0))</f>
        <v xml:space="preserve"> - </v>
      </c>
    </row>
    <row r="50" spans="6:7">
      <c r="F50" s="8">
        <f>+IMESI!A41</f>
        <v>2019</v>
      </c>
      <c r="G50" s="1" t="str">
        <f>IF($F$5="seleccione rubro"," - ",HLOOKUP($F$5,IMESI!$B$1:Q41, 41,0))</f>
        <v xml:space="preserve"> - </v>
      </c>
    </row>
    <row r="51" spans="6:7">
      <c r="F51" s="8">
        <f>+IMESI!A42</f>
        <v>2020</v>
      </c>
      <c r="G51" s="1" t="str">
        <f>IF($F$5="seleccione rubro"," - ",HLOOKUP($F$5,IMESI!$B$1:Q42, 42,0))</f>
        <v xml:space="preserve"> - </v>
      </c>
    </row>
    <row r="52" spans="6:7">
      <c r="F52" s="8">
        <f>+IMESI!A43</f>
        <v>2021</v>
      </c>
      <c r="G52" s="1" t="str">
        <f>IF($F$5="seleccione rubro"," - ",HLOOKUP($F$5,IMESI!$B$1:Q43, 43,0))</f>
        <v xml:space="preserve"> - </v>
      </c>
    </row>
    <row r="53" spans="6:7">
      <c r="F53" s="8">
        <f>+IMESI!A44</f>
        <v>2022</v>
      </c>
      <c r="G53" s="1" t="str">
        <f>IF($F$5="seleccione rubro"," - ",HLOOKUP($F$5,IMESI!$B$1:Q44, 44,0))</f>
        <v xml:space="preserve"> - </v>
      </c>
    </row>
    <row r="54" spans="6:7">
      <c r="F54" s="8">
        <f>+IMESI!A45</f>
        <v>2023</v>
      </c>
      <c r="G54" s="1" t="str">
        <f>IF($F$5="seleccione rubro"," - ",HLOOKUP($F$5,IMESI!$B$1:Q45, 45,0))</f>
        <v xml:space="preserve"> - </v>
      </c>
    </row>
    <row r="55" spans="6:7" ht="80.25" customHeight="1">
      <c r="F55" s="28" t="str">
        <f>IF(HLOOKUP(F5,IMESI!A1:Q3,3,0)&lt;&gt;"",HLOOKUP(F5,IMESI!A1:Q3,3,0),"")</f>
        <v>Notas</v>
      </c>
      <c r="G55" s="28"/>
    </row>
    <row r="56" spans="6:7">
      <c r="F56" s="10"/>
      <c r="G56" s="9"/>
    </row>
    <row r="57" spans="6:7">
      <c r="F57" s="10"/>
      <c r="G57" s="9"/>
    </row>
    <row r="58" spans="6:7">
      <c r="F58" s="10"/>
      <c r="G58" s="9"/>
    </row>
    <row r="59" spans="6:7">
      <c r="F59" s="10"/>
      <c r="G59" s="9"/>
    </row>
    <row r="60" spans="6:7">
      <c r="F60" s="10"/>
      <c r="G60" s="9"/>
    </row>
    <row r="61" spans="6:7">
      <c r="F61" s="10"/>
      <c r="G61" s="9"/>
    </row>
    <row r="62" spans="6:7">
      <c r="F62" s="10"/>
      <c r="G62" s="9"/>
    </row>
    <row r="63" spans="6:7">
      <c r="F63" s="10"/>
      <c r="G63" s="9"/>
    </row>
    <row r="64" spans="6:7">
      <c r="F64" s="10"/>
      <c r="G64" s="9"/>
    </row>
    <row r="65" spans="6:7">
      <c r="F65" s="10"/>
      <c r="G65" s="9"/>
    </row>
    <row r="66" spans="6:7">
      <c r="F66" s="10"/>
      <c r="G66" s="9"/>
    </row>
    <row r="67" spans="6:7">
      <c r="F67" s="10"/>
      <c r="G67" s="9"/>
    </row>
    <row r="68" spans="6:7">
      <c r="F68" s="10"/>
      <c r="G68" s="9"/>
    </row>
    <row r="69" spans="6:7">
      <c r="F69" s="10"/>
      <c r="G69" s="9"/>
    </row>
    <row r="70" spans="6:7">
      <c r="F70" s="10"/>
      <c r="G70" s="9"/>
    </row>
    <row r="71" spans="6:7">
      <c r="F71" s="10"/>
      <c r="G71" s="9"/>
    </row>
    <row r="72" spans="6:7">
      <c r="F72" s="10"/>
      <c r="G72" s="9"/>
    </row>
    <row r="73" spans="6:7">
      <c r="F73" s="10"/>
      <c r="G73" s="9"/>
    </row>
    <row r="74" spans="6:7">
      <c r="F74" s="10"/>
      <c r="G74" s="9"/>
    </row>
    <row r="75" spans="6:7">
      <c r="F75" s="10"/>
      <c r="G75" s="9"/>
    </row>
    <row r="76" spans="6:7">
      <c r="F76" s="10"/>
      <c r="G76" s="9"/>
    </row>
    <row r="77" spans="6:7">
      <c r="F77" s="10"/>
      <c r="G77" s="9"/>
    </row>
    <row r="78" spans="6:7">
      <c r="F78" s="10"/>
      <c r="G78" s="9"/>
    </row>
    <row r="79" spans="6:7">
      <c r="F79" s="11"/>
    </row>
    <row r="80" spans="6:7">
      <c r="F80" s="11"/>
    </row>
    <row r="81" spans="6:6">
      <c r="F81" s="11"/>
    </row>
    <row r="82" spans="6:6">
      <c r="F82" s="11"/>
    </row>
    <row r="83" spans="6:6">
      <c r="F83" s="11"/>
    </row>
    <row r="84" spans="6:6">
      <c r="F84" s="11"/>
    </row>
    <row r="85" spans="6:6">
      <c r="F85" s="11"/>
    </row>
    <row r="86" spans="6:6">
      <c r="F86" s="11"/>
    </row>
    <row r="87" spans="6:6">
      <c r="F87" s="11"/>
    </row>
    <row r="88" spans="6:6">
      <c r="F88" s="11"/>
    </row>
    <row r="89" spans="6:6">
      <c r="F89" s="11"/>
    </row>
    <row r="90" spans="6:6">
      <c r="F90" s="11"/>
    </row>
    <row r="91" spans="6:6">
      <c r="F91" s="11"/>
    </row>
    <row r="92" spans="6:6">
      <c r="F92" s="11"/>
    </row>
    <row r="93" spans="6:6">
      <c r="F93" s="11"/>
    </row>
    <row r="94" spans="6:6">
      <c r="F94" s="11"/>
    </row>
    <row r="95" spans="6:6">
      <c r="F95" s="11"/>
    </row>
    <row r="96" spans="6:6">
      <c r="F96" s="11"/>
    </row>
    <row r="97" spans="6:6">
      <c r="F97" s="11"/>
    </row>
    <row r="98" spans="6:6">
      <c r="F98" s="11"/>
    </row>
    <row r="99" spans="6:6">
      <c r="F99" s="11"/>
    </row>
    <row r="100" spans="6:6">
      <c r="F100" s="11"/>
    </row>
    <row r="101" spans="6:6">
      <c r="F101" s="11"/>
    </row>
    <row r="102" spans="6:6">
      <c r="F102" s="11"/>
    </row>
    <row r="103" spans="6:6">
      <c r="F103" s="11"/>
    </row>
    <row r="104" spans="6:6">
      <c r="F104" s="11"/>
    </row>
    <row r="105" spans="6:6">
      <c r="F105" s="11"/>
    </row>
    <row r="106" spans="6:6">
      <c r="F106" s="11"/>
    </row>
    <row r="107" spans="6:6">
      <c r="F107" s="11"/>
    </row>
    <row r="108" spans="6:6">
      <c r="F108" s="11"/>
    </row>
    <row r="109" spans="6:6">
      <c r="F109" s="11"/>
    </row>
    <row r="110" spans="6:6">
      <c r="F110" s="11"/>
    </row>
    <row r="111" spans="6:6">
      <c r="F111" s="11"/>
    </row>
    <row r="112" spans="6:6">
      <c r="F112" s="11"/>
    </row>
    <row r="113" spans="6:6">
      <c r="F113" s="11"/>
    </row>
    <row r="114" spans="6:6">
      <c r="F114" s="11"/>
    </row>
    <row r="115" spans="6:6">
      <c r="F115" s="11"/>
    </row>
    <row r="116" spans="6:6">
      <c r="F116" s="11"/>
    </row>
    <row r="117" spans="6:6">
      <c r="F117" s="11"/>
    </row>
    <row r="118" spans="6:6">
      <c r="F118" s="11"/>
    </row>
    <row r="119" spans="6:6">
      <c r="F119" s="11"/>
    </row>
    <row r="120" spans="6:6">
      <c r="F120" s="11"/>
    </row>
    <row r="121" spans="6:6">
      <c r="F121" s="11"/>
    </row>
    <row r="122" spans="6:6">
      <c r="F122" s="11"/>
    </row>
    <row r="123" spans="6:6">
      <c r="F123" s="11"/>
    </row>
    <row r="124" spans="6:6">
      <c r="F124" s="11"/>
    </row>
    <row r="125" spans="6:6">
      <c r="F125" s="11"/>
    </row>
    <row r="126" spans="6:6">
      <c r="F126" s="11"/>
    </row>
    <row r="127" spans="6:6">
      <c r="F127" s="11"/>
    </row>
    <row r="128" spans="6:6">
      <c r="F128" s="11"/>
    </row>
    <row r="129" spans="6:6">
      <c r="F129" s="11"/>
    </row>
    <row r="130" spans="6:6">
      <c r="F130" s="11"/>
    </row>
    <row r="131" spans="6:6">
      <c r="F131" s="11"/>
    </row>
    <row r="132" spans="6:6">
      <c r="F132" s="11"/>
    </row>
    <row r="133" spans="6:6">
      <c r="F133" s="11"/>
    </row>
    <row r="134" spans="6:6">
      <c r="F134" s="11"/>
    </row>
    <row r="135" spans="6:6">
      <c r="F135" s="11"/>
    </row>
    <row r="136" spans="6:6">
      <c r="F136" s="11"/>
    </row>
    <row r="137" spans="6:6">
      <c r="F137" s="11"/>
    </row>
    <row r="138" spans="6:6">
      <c r="F138" s="11"/>
    </row>
    <row r="139" spans="6:6">
      <c r="F139" s="11"/>
    </row>
    <row r="140" spans="6:6">
      <c r="F140" s="11"/>
    </row>
    <row r="141" spans="6:6">
      <c r="F141" s="11"/>
    </row>
    <row r="142" spans="6:6">
      <c r="F142" s="11"/>
    </row>
    <row r="143" spans="6:6">
      <c r="F143" s="11"/>
    </row>
    <row r="144" spans="6:6">
      <c r="F144" s="11"/>
    </row>
    <row r="145" spans="6:6">
      <c r="F145" s="11"/>
    </row>
    <row r="146" spans="6:6">
      <c r="F146" s="11"/>
    </row>
    <row r="147" spans="6:6">
      <c r="F147" s="11"/>
    </row>
    <row r="148" spans="6:6">
      <c r="F148" s="11"/>
    </row>
    <row r="149" spans="6:6">
      <c r="F149" s="11"/>
    </row>
    <row r="150" spans="6:6">
      <c r="F150" s="11"/>
    </row>
    <row r="151" spans="6:6">
      <c r="F151" s="11"/>
    </row>
    <row r="152" spans="6:6">
      <c r="F152" s="11"/>
    </row>
    <row r="153" spans="6:6">
      <c r="F153" s="11"/>
    </row>
    <row r="154" spans="6:6">
      <c r="F154" s="11"/>
    </row>
    <row r="155" spans="6:6">
      <c r="F155" s="11"/>
    </row>
    <row r="156" spans="6:6">
      <c r="F156" s="11"/>
    </row>
    <row r="157" spans="6:6">
      <c r="F157" s="11"/>
    </row>
    <row r="158" spans="6:6">
      <c r="F158" s="11"/>
    </row>
    <row r="159" spans="6:6">
      <c r="F159" s="11"/>
    </row>
    <row r="160" spans="6:6">
      <c r="F160" s="11"/>
    </row>
    <row r="161" spans="6:6">
      <c r="F161" s="11"/>
    </row>
    <row r="162" spans="6:6">
      <c r="F162" s="11"/>
    </row>
    <row r="163" spans="6:6">
      <c r="F163" s="11"/>
    </row>
    <row r="164" spans="6:6">
      <c r="F164" s="11"/>
    </row>
    <row r="165" spans="6:6">
      <c r="F165" s="11"/>
    </row>
    <row r="166" spans="6:6">
      <c r="F166" s="11"/>
    </row>
    <row r="167" spans="6:6">
      <c r="F167" s="11"/>
    </row>
    <row r="168" spans="6:6">
      <c r="F168" s="11"/>
    </row>
    <row r="169" spans="6:6">
      <c r="F169" s="11"/>
    </row>
    <row r="170" spans="6:6">
      <c r="F170" s="11"/>
    </row>
  </sheetData>
  <sheetProtection password="C70A" sheet="1" autoFilter="0"/>
  <autoFilter ref="F12:G55"/>
  <mergeCells count="7">
    <mergeCell ref="F3:H3"/>
    <mergeCell ref="F5:G5"/>
    <mergeCell ref="F55:G55"/>
    <mergeCell ref="F7:G7"/>
    <mergeCell ref="F8:G8"/>
    <mergeCell ref="F9:G9"/>
    <mergeCell ref="F10:G10"/>
  </mergeCells>
  <phoneticPr fontId="1" type="noConversion"/>
  <conditionalFormatting sqref="F3 F6">
    <cfRule type="expression" dxfId="1" priority="1" stopIfTrue="1">
      <formula>"Seleccione impuesto"</formula>
    </cfRule>
  </conditionalFormatting>
  <conditionalFormatting sqref="F5:G5">
    <cfRule type="cellIs" dxfId="0" priority="2" stopIfTrue="1" operator="equal">
      <formula>"SELECCIONE RUBRO"</formula>
    </cfRule>
  </conditionalFormatting>
  <dataValidations count="2">
    <dataValidation type="list" allowBlank="1" showInputMessage="1" showErrorMessage="1" sqref="F5 F6:H6">
      <formula1>rubros_imesi</formula1>
    </dataValidation>
    <dataValidation allowBlank="1" showDropDown="1" showInputMessage="1" showErrorMessage="1" sqref="I13 G12"/>
  </dataValidation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IMESI</vt:lpstr>
      <vt:lpstr>Recaudación</vt:lpstr>
      <vt:lpstr>rubros_imesi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3499</cp:lastModifiedBy>
  <dcterms:created xsi:type="dcterms:W3CDTF">2010-01-29T17:05:20Z</dcterms:created>
  <dcterms:modified xsi:type="dcterms:W3CDTF">2024-02-19T14:03:24Z</dcterms:modified>
</cp:coreProperties>
</file>