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460" windowHeight="7500" firstSheet="1" activeTab="1"/>
  </bookViews>
  <sheets>
    <sheet name="Series" sheetId="1" state="hidden" r:id="rId1"/>
    <sheet name="Recaudación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1" hidden="1">Recaudación!$F$11:$G$54</definedName>
    <definedName name="impuestos">Series!$B$1:$AN$1</definedName>
    <definedName name="inicioserie">Series!$B$2:$AN$2</definedName>
    <definedName name="lista">'[1]Hoja1 (2)'!$C$8:$AJ$8</definedName>
    <definedName name="notas">Series!$B$3:$AN$3</definedName>
  </definedNames>
  <calcPr calcId="125725"/>
</workbook>
</file>

<file path=xl/calcChain.xml><?xml version="1.0" encoding="utf-8"?>
<calcChain xmlns="http://schemas.openxmlformats.org/spreadsheetml/2006/main">
  <c r="G54" i="4"/>
  <c r="G53"/>
  <c r="G52"/>
  <c r="G51"/>
  <c r="AP43" i="1"/>
  <c r="AQ43"/>
  <c r="G50" i="4"/>
  <c r="AP42" i="1"/>
  <c r="AQ42"/>
  <c r="G49" i="4"/>
  <c r="G48"/>
  <c r="F48"/>
  <c r="AP40" i="1"/>
  <c r="AQ40"/>
  <c r="G47" i="4"/>
  <c r="F47"/>
  <c r="AP39" i="1"/>
  <c r="AQ39"/>
  <c r="G46" i="4"/>
  <c r="F46"/>
  <c r="G45"/>
  <c r="F45"/>
  <c r="G44"/>
  <c r="F44"/>
  <c r="G43"/>
  <c r="F43"/>
  <c r="G42"/>
  <c r="F42"/>
  <c r="G41"/>
  <c r="F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F40"/>
  <c r="F39"/>
  <c r="F9"/>
  <c r="F36"/>
  <c r="F24"/>
  <c r="F12"/>
  <c r="F13"/>
  <c r="F14"/>
  <c r="F15"/>
  <c r="F16"/>
  <c r="F17"/>
  <c r="F18"/>
  <c r="F19"/>
  <c r="F20"/>
  <c r="F21"/>
  <c r="F22"/>
  <c r="F23"/>
  <c r="F25"/>
  <c r="F26"/>
  <c r="F27"/>
  <c r="F28"/>
  <c r="F29"/>
  <c r="F30"/>
  <c r="F31"/>
  <c r="F32"/>
  <c r="F33"/>
  <c r="F34"/>
  <c r="F35"/>
  <c r="F37"/>
  <c r="F38"/>
  <c r="F7"/>
</calcChain>
</file>

<file path=xl/sharedStrings.xml><?xml version="1.0" encoding="utf-8"?>
<sst xmlns="http://schemas.openxmlformats.org/spreadsheetml/2006/main" count="102" uniqueCount="65">
  <si>
    <t>Inicio serie</t>
  </si>
  <si>
    <t>IMPUESTO A LOS INGRESOS DE LAS COMPAÑÍAS DE SEGUROS</t>
  </si>
  <si>
    <t>IMPUESTO A LA COMPRA-VENTA DE BIENES EN REMATE PÚBLICO</t>
  </si>
  <si>
    <t>IMPUESTO A LAS VENTAS FORZADAS</t>
  </si>
  <si>
    <t>IMPUESTO A LAS TRASMISIONES PATRIMONIALES - Adicional</t>
  </si>
  <si>
    <t>IMPUESTO A LA PEQUEÑA EMPRESA (IVA Mínimo)</t>
  </si>
  <si>
    <t>IMPUESTO AL PATRIMONIO PERSONAS JURÍDICAS</t>
  </si>
  <si>
    <t>IMPUESTO AL PATRIMONIO PERSONAS FÍSICAS</t>
  </si>
  <si>
    <t>IMPUESTO AL PATRIMONIO DE LAS EXPLOTACIONES AGROPECUARIAS</t>
  </si>
  <si>
    <t>IMPUESTO A LAS COMISIONES</t>
  </si>
  <si>
    <t>IMPUESTO A LAS TARJETAS DE CREDITO</t>
  </si>
  <si>
    <t>IMPUESTO A LA ENAJENACIÓN DE LOS BIENES AGROPECUARIOS - Adicional MEVIR</t>
  </si>
  <si>
    <t>IMPUESTO A LA ENAJENACIÓN DE LOS BIENES AGROPECUARIOS - Adicional INIA</t>
  </si>
  <si>
    <t>IMPUESTO A LAS CESIONES DE DERECHOS SOBRE DEPORTISTAS</t>
  </si>
  <si>
    <t>IMPUESTO A LOS INGRESOS DE LOS ORGANIZADORES DE SORTEOS</t>
  </si>
  <si>
    <t>RECAUDACIÓN TOTAL DE LA DGI</t>
  </si>
  <si>
    <t>(en pesos corrientes)</t>
  </si>
  <si>
    <t>Año</t>
  </si>
  <si>
    <t>Importe</t>
  </si>
  <si>
    <t>SELECCIONE IMPUESTO</t>
  </si>
  <si>
    <t>Notas</t>
  </si>
  <si>
    <t>1982 hasta el último dato disponible</t>
  </si>
  <si>
    <t>1985 hasta el último dato disponible</t>
  </si>
  <si>
    <t>1990 hasta el último dato disponible</t>
  </si>
  <si>
    <t>1991 hasta el último dato disponible</t>
  </si>
  <si>
    <t>1994 hasta el último dato disponible</t>
  </si>
  <si>
    <t>1995 hasta el último dato disponible</t>
  </si>
  <si>
    <t>1996 hasta el último dato disponible</t>
  </si>
  <si>
    <t>2000 hasta el último dato disponible</t>
  </si>
  <si>
    <t>2001 hasta el último dato disponible</t>
  </si>
  <si>
    <t>2002 hasta el último dato disponible</t>
  </si>
  <si>
    <t>2006 hasta el último dato disponible</t>
  </si>
  <si>
    <t>2007 hasta el último dato disponible</t>
  </si>
  <si>
    <t xml:space="preserve">Recaudación anual </t>
  </si>
  <si>
    <t>IMPUESTO AL VALOR AGREGADO - IVA</t>
  </si>
  <si>
    <t>IMPUESTO A LAS TRASMISIONES PATRIMONIALES - ITP</t>
  </si>
  <si>
    <t>IMPUESTO A LAS TELECOMUNICACIONES - ITEL</t>
  </si>
  <si>
    <t>IMPUESTO A LAS SOCIEDAES FINANCIERAS DE INVERSIÓN - ISAFI</t>
  </si>
  <si>
    <t>IMPUESTO A LA RENTA DE LAS PERSONAS FÍSICAS  CATEGORÍA II - IRPF Cat II</t>
  </si>
  <si>
    <t>IMPUESTO A LAS RENTAS DE LOS NO RESIDENTES - IRNR</t>
  </si>
  <si>
    <t>IMPUESTO A LAS RENTAS DE INDUSTRIA Y COMERCIO - IRIC</t>
  </si>
  <si>
    <t>IMPUESTO A LAS RENTAS DE LAS ACTIVIDADES ECONÓMICAS - IRAE</t>
  </si>
  <si>
    <t>IMPUESTO A LAS RENTAS AGROPECUARIAS - IRA</t>
  </si>
  <si>
    <t>IMPUESTO ESPECÍFICO A LOS SERVICIOS DE SALUD - IMESSA</t>
  </si>
  <si>
    <t>IMPUESTO ESPECÍFICO INTERNO - IMESI</t>
  </si>
  <si>
    <t>IMPUESTO A LA ENAJENACIÓN DE LOS BIENES AGROPECUARIOS - IMEBA</t>
  </si>
  <si>
    <t>IMPUESTO A LAS ACTIVIDADES AGROPECUARIAS - IMAGRO</t>
  </si>
  <si>
    <t>IMPUESTO A LOS ACTIVOS DE LAS EMPRESAS BANCARIAS - IMABA</t>
  </si>
  <si>
    <t>IMPUESTO DE CONTROL DEL SISTEMA FINANCIERO - ICOSIFI</t>
  </si>
  <si>
    <t>IMPUESTO DE CONTROL DE SOCIEDADES ANÓNIMAS - ICOSA</t>
  </si>
  <si>
    <t>IMPUESTO A LA COMPRA DE MONEDA EXTRANJERA - ICOME</t>
  </si>
  <si>
    <t>IMPUESTO PARA EL FONDO DE INSPECCIÓN SANITARIA - FIS</t>
  </si>
  <si>
    <t>IMPUESTO DE CONTRIBUCION AL FINANCIAMIENTO DE LA SEGURIDAD SOCIAL - COFIS</t>
  </si>
  <si>
    <t>A partir de 2008 incluye la recaudación por "IVA Mínimo" de contribuyentes comprendidos en el lit.E art.52 T.4 T.O. 1996 (Pequeñas empresas)</t>
  </si>
  <si>
    <t>Derogado por el Art. 1 de la 18.083 del 27-12-2006. Esta estadística recoge la información sobre recaudación con un criterio de caja, por lo que pueden existir valores para fechas posteriores a su derogación, originados en el cobro de obligaciones tributarias generadas durante la vigencia del impuesto y que son canceladas en la fecha registrada en esta serie.</t>
  </si>
  <si>
    <t>Hasta julio 2007: IRIC lit. E art.33 T.4 T.O. 1996. Desde julio 2007: IVA Mínimo de contribuyentes comprendidos en el lit. E art. 52 T.4 T.O. 1996.</t>
  </si>
  <si>
    <t>En 1982 la suma de los rubros del IMESI no coincide con el total del impuesto debido a que en ese año varios de los mismos estaban agrupados y no se dispone actualmente de la información desagregada.</t>
  </si>
  <si>
    <t>IMPUESTO DE ASISTENCIA A LA SEGURIDAD SOCIAL - IASS</t>
  </si>
  <si>
    <t>2008 hasta el último dato disponible</t>
  </si>
  <si>
    <t>IMPUESTO A LA RENTA DE LAS PERSONAS FÍSICAS  CATEGORÍA I - IRPF Cat I</t>
  </si>
  <si>
    <t>SOBRETASA DEL IMPUESTO AL PATRIMONIO</t>
  </si>
  <si>
    <t>2013 hasta el último dato disponible</t>
  </si>
  <si>
    <t>CONTROL</t>
  </si>
  <si>
    <t>IMPUESTO DE EDUCACIÓN PRIMARIA</t>
  </si>
  <si>
    <t>2015 hasta el último dato disponible</t>
  </si>
</sst>
</file>

<file path=xl/styles.xml><?xml version="1.0" encoding="utf-8"?>
<styleSheet xmlns="http://schemas.openxmlformats.org/spreadsheetml/2006/main">
  <numFmts count="4">
    <numFmt numFmtId="179" formatCode="_ * #,##0.00_ ;_ * \-#,##0.00_ ;_ * &quot;-&quot;??_ ;_ @_ "/>
    <numFmt numFmtId="199" formatCode="_-* #,##0\ _P_t_a_-;\-* #,##0\ _P_t_a_-;_-* &quot;-&quot;\ _P_t_a_-;_-@_-"/>
    <numFmt numFmtId="202" formatCode="0.0%"/>
    <numFmt numFmtId="206" formatCode="_ * #,##0_ ;_ * \-#,##0_ ;_ * &quot;-&quot;??_ ;_ @_ "/>
  </numFmts>
  <fonts count="13">
    <font>
      <sz val="10"/>
      <name val="Arial"/>
    </font>
    <font>
      <sz val="10"/>
      <name val="Arial"/>
    </font>
    <font>
      <sz val="10"/>
      <name val="Courier"/>
      <family val="3"/>
    </font>
    <font>
      <sz val="8"/>
      <name val="Arial"/>
      <family val="2"/>
    </font>
    <font>
      <sz val="8"/>
      <name val="Verdana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indexed="54"/>
      <name val="Verdana"/>
      <family val="2"/>
    </font>
    <font>
      <sz val="8"/>
      <color indexed="54"/>
      <name val="Verdana"/>
      <family val="2"/>
    </font>
    <font>
      <b/>
      <sz val="8"/>
      <color indexed="9"/>
      <name val="Verdana"/>
      <family val="2"/>
    </font>
    <font>
      <b/>
      <sz val="8"/>
      <color indexed="8"/>
      <name val="Verdana"/>
      <family val="2"/>
    </font>
    <font>
      <sz val="10"/>
      <color indexed="54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4"/>
      </left>
      <right/>
      <top style="medium">
        <color indexed="54"/>
      </top>
      <bottom style="medium">
        <color indexed="54"/>
      </bottom>
      <diagonal/>
    </border>
    <border>
      <left/>
      <right/>
      <top style="medium">
        <color indexed="54"/>
      </top>
      <bottom style="medium">
        <color indexed="54"/>
      </bottom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</borders>
  <cellStyleXfs count="5">
    <xf numFmtId="0" fontId="0" fillId="0" borderId="0"/>
    <xf numFmtId="17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37" fontId="2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7" fontId="4" fillId="0" borderId="0" xfId="0" applyNumberFormat="1" applyFont="1" applyFill="1"/>
    <xf numFmtId="3" fontId="4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0" fillId="0" borderId="0" xfId="0" applyFill="1"/>
    <xf numFmtId="37" fontId="4" fillId="0" borderId="0" xfId="0" applyNumberFormat="1" applyFont="1" applyFill="1" applyBorder="1" applyProtection="1"/>
    <xf numFmtId="202" fontId="0" fillId="0" borderId="0" xfId="0" applyNumberFormat="1" applyFill="1"/>
    <xf numFmtId="3" fontId="4" fillId="0" borderId="0" xfId="3" applyNumberFormat="1" applyFont="1" applyFill="1" applyProtection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4" fillId="0" borderId="0" xfId="4" applyNumberFormat="1" applyFont="1" applyFill="1" applyAlignment="1">
      <alignment horizontal="right"/>
    </xf>
    <xf numFmtId="3" fontId="4" fillId="0" borderId="0" xfId="3" applyNumberFormat="1" applyFont="1" applyFill="1" applyAlignment="1" applyProtection="1">
      <alignment horizontal="right"/>
    </xf>
    <xf numFmtId="3" fontId="4" fillId="0" borderId="0" xfId="0" applyNumberFormat="1" applyFont="1" applyFill="1" applyAlignment="1"/>
    <xf numFmtId="3" fontId="4" fillId="0" borderId="0" xfId="0" applyNumberFormat="1" applyFont="1" applyFill="1" applyAlignment="1" applyProtection="1">
      <alignment horizontal="right"/>
    </xf>
    <xf numFmtId="3" fontId="4" fillId="0" borderId="0" xfId="3" applyNumberFormat="1" applyFont="1" applyFill="1" applyAlignment="1" applyProtection="1"/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Protection="1">
      <protection hidden="1"/>
    </xf>
    <xf numFmtId="3" fontId="8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Alignment="1" applyProtection="1">
      <alignment horizontal="left"/>
      <protection hidden="1"/>
    </xf>
    <xf numFmtId="0" fontId="11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</xf>
    <xf numFmtId="3" fontId="4" fillId="0" borderId="0" xfId="0" applyNumberFormat="1" applyFont="1" applyFill="1" applyBorder="1"/>
    <xf numFmtId="3" fontId="4" fillId="0" borderId="0" xfId="2" applyNumberFormat="1" applyFont="1" applyFill="1" applyBorder="1" applyAlignment="1">
      <alignment horizontal="right"/>
    </xf>
    <xf numFmtId="0" fontId="8" fillId="0" borderId="0" xfId="0" applyFont="1" applyFill="1" applyProtection="1">
      <protection hidden="1"/>
    </xf>
    <xf numFmtId="3" fontId="8" fillId="0" borderId="0" xfId="0" applyNumberFormat="1" applyFont="1" applyAlignment="1" applyProtection="1">
      <alignment horizontal="right"/>
      <protection locked="0" hidden="1"/>
    </xf>
    <xf numFmtId="0" fontId="6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0" xfId="0" applyFill="1" applyProtection="1">
      <protection hidden="1"/>
    </xf>
    <xf numFmtId="37" fontId="0" fillId="0" borderId="0" xfId="0" applyNumberFormat="1" applyFill="1"/>
    <xf numFmtId="3" fontId="4" fillId="4" borderId="0" xfId="0" applyNumberFormat="1" applyFont="1" applyFill="1" applyBorder="1"/>
    <xf numFmtId="37" fontId="12" fillId="0" borderId="0" xfId="0" applyNumberFormat="1" applyFont="1" applyFill="1"/>
    <xf numFmtId="206" fontId="0" fillId="0" borderId="0" xfId="1" applyNumberFormat="1" applyFont="1" applyFill="1"/>
    <xf numFmtId="0" fontId="4" fillId="5" borderId="2" xfId="0" applyFont="1" applyFill="1" applyBorder="1" applyAlignment="1">
      <alignment horizontal="center" vertical="center" wrapText="1"/>
    </xf>
    <xf numFmtId="3" fontId="0" fillId="0" borderId="0" xfId="0" applyNumberFormat="1" applyFill="1"/>
    <xf numFmtId="0" fontId="3" fillId="0" borderId="2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 vertical="center" wrapText="1"/>
      <protection locked="0" hidden="1"/>
    </xf>
    <xf numFmtId="0" fontId="7" fillId="0" borderId="5" xfId="0" applyFont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</cellXfs>
  <cellStyles count="5">
    <cellStyle name="Millares" xfId="1" builtinId="3"/>
    <cellStyle name="Millares [0]_Hoja2" xfId="2"/>
    <cellStyle name="Normal" xfId="0" builtinId="0"/>
    <cellStyle name="Normal_Hoja1" xfId="3"/>
    <cellStyle name="Porcentual" xfId="4" builtinId="5"/>
  </cellStyles>
  <dxfs count="1">
    <dxf>
      <font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0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1</xdr:row>
      <xdr:rowOff>47625</xdr:rowOff>
    </xdr:from>
    <xdr:to>
      <xdr:col>4</xdr:col>
      <xdr:colOff>790575</xdr:colOff>
      <xdr:row>2</xdr:row>
      <xdr:rowOff>323850</xdr:rowOff>
    </xdr:to>
    <xdr:pic>
      <xdr:nvPicPr>
        <xdr:cNvPr id="4176" name="Picture 23" descr="logo D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7900" y="209550"/>
          <a:ext cx="1333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009\AppData\Local\Temp\nuevo%20dise&#241;o%20todos%20los%20impue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89.245\Asesoria%20Economica\Archivos%20Excel\CUENTA%20MENSUAL%20DE%20RECAUDACION\CUENTA%202017\-%20Cuenta%20mensual%20de%20recaudaci&#243;n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89.245\Asesoria%20Economica\Archivos%20Excel\CUENTA%20MENSUAL%20DE%20RECAUDACION\CUENTA%202018\-%20Cuenta%20mensual%20de%20recaudaci&#243;n%2020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89.245\Asesoria%20Economica\Archivos%20Excel\CUENTA%20MENSUAL%20DE%20RECAUDACION\CUENTA%202020\-%20Cuenta%20mensual%20de%20recaudaci&#243;n%20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50.147\Estudios_Economicos\Victoria\Archivos%20Excel\CUENTA%20MENSUAL%20DE%20RECAUDACION\CUENTA%202021\-%20Cuenta%20mensual%20de%20recaudaci&#243;n%20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1 (2)"/>
      <sheetName val="Hoja3"/>
    </sheetNames>
    <sheetDataSet>
      <sheetData sheetId="0" refreshError="1"/>
      <sheetData sheetId="1">
        <row r="8">
          <cell r="C8" t="str">
            <v>Seleccione impuesto</v>
          </cell>
          <cell r="D8" t="str">
            <v>Cesiones o permutas derechos deportistas</v>
          </cell>
          <cell r="E8" t="str">
            <v>Ingresos de los organizadores de sorteos</v>
          </cell>
          <cell r="F8" t="str">
            <v>Contribución de financiamiento a la Seguridad Social - COFIS</v>
          </cell>
          <cell r="G8" t="str">
            <v>Comisiones</v>
          </cell>
          <cell r="H8" t="str">
            <v>Fondo de Inspección Sanitaria - FIS</v>
          </cell>
          <cell r="I8" t="str">
            <v>Compra de Moneda Extranjera- ICOME</v>
          </cell>
          <cell r="J8" t="str">
            <v>Control de  Sociedades Anónimas - ICOSA</v>
          </cell>
          <cell r="K8" t="str">
            <v>Control del Sistema Financiero - ICOSIFI</v>
          </cell>
          <cell r="L8" t="str">
            <v>Activos Bancarios - IMABA</v>
          </cell>
          <cell r="M8" t="str">
            <v>Actividades Agropecuarias - IMAGRO</v>
          </cell>
          <cell r="N8" t="str">
            <v>Enajenación de Bienes Agropecuarios - IMEBA</v>
          </cell>
          <cell r="O8" t="str">
            <v>Adicional MEVIR  - IMEBA</v>
          </cell>
          <cell r="P8" t="str">
            <v>Adicional INIA - IMEBA</v>
          </cell>
          <cell r="Q8" t="str">
            <v>Específico Interno - IMESI</v>
          </cell>
          <cell r="R8" t="str">
            <v>Específico a los Servicios de Salud - IMESSA</v>
          </cell>
          <cell r="S8" t="str">
            <v>Pequeñas Empresas - IPEQUE</v>
          </cell>
          <cell r="T8" t="str">
            <v>Rentas Agropecuarias - IRA</v>
          </cell>
          <cell r="U8" t="str">
            <v>Renta de Industria y Comercio - IRIC</v>
          </cell>
          <cell r="V8" t="str">
            <v>Telecomunicaciones - ITEL</v>
          </cell>
          <cell r="W8" t="str">
            <v>Transmisiones Patrimoniales - ITP</v>
          </cell>
          <cell r="X8" t="str">
            <v>Transmisiones Patrimoniales Adicional - Adicional ITP</v>
          </cell>
          <cell r="Y8" t="str">
            <v>Valor Agregado - IVA</v>
          </cell>
          <cell r="Z8" t="str">
            <v>Ventas Forzadas - IVF</v>
          </cell>
          <cell r="AA8" t="str">
            <v>Patrimonio Persona Física - IP Persona Física</v>
          </cell>
          <cell r="AB8" t="str">
            <v>Patrimonio Persona Jurídica - IP Persona Jurídica</v>
          </cell>
          <cell r="AC8" t="str">
            <v>Compra Venta de Bienes en Remate Público</v>
          </cell>
          <cell r="AD8" t="str">
            <v>Sociedades Financieras de Inversión -  ISAFI</v>
          </cell>
          <cell r="AE8" t="str">
            <v>Ingresos de las Compañías Aseguradoras</v>
          </cell>
          <cell r="AF8" t="str">
            <v>Tarjetas de Crédito</v>
          </cell>
          <cell r="AG8" t="str">
            <v>IRAE</v>
          </cell>
          <cell r="AH8" t="str">
            <v>IRPF - Categoría I</v>
          </cell>
          <cell r="AI8" t="str">
            <v>IRPF - Categoría II</v>
          </cell>
          <cell r="AJ8" t="str">
            <v>IRNR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uenta2017"/>
      <sheetName val="DOCS2017"/>
    </sheetNames>
    <sheetDataSet>
      <sheetData sheetId="0">
        <row r="7">
          <cell r="T7">
            <v>31100650441</v>
          </cell>
          <cell r="AC7">
            <v>351996059893</v>
          </cell>
        </row>
        <row r="47">
          <cell r="AC47">
            <v>223155399</v>
          </cell>
        </row>
        <row r="108">
          <cell r="AC108">
            <v>56953751</v>
          </cell>
        </row>
        <row r="125">
          <cell r="AC125">
            <v>4885</v>
          </cell>
        </row>
        <row r="138">
          <cell r="AC138">
            <v>60505</v>
          </cell>
        </row>
        <row r="142">
          <cell r="AC142">
            <v>2026928</v>
          </cell>
        </row>
        <row r="143">
          <cell r="AC143">
            <v>2133634</v>
          </cell>
        </row>
        <row r="146">
          <cell r="AC146">
            <v>912777864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uenta2018"/>
      <sheetName val="DOCS2018"/>
    </sheetNames>
    <sheetDataSet>
      <sheetData sheetId="0">
        <row r="9">
          <cell r="Q9">
            <v>33780480683</v>
          </cell>
          <cell r="AC9">
            <v>382856476540</v>
          </cell>
        </row>
        <row r="112">
          <cell r="AC112">
            <v>65659143</v>
          </cell>
        </row>
        <row r="129">
          <cell r="AC129">
            <v>1934</v>
          </cell>
        </row>
        <row r="142">
          <cell r="AC142">
            <v>53629</v>
          </cell>
        </row>
        <row r="146">
          <cell r="AC146">
            <v>2031633</v>
          </cell>
        </row>
        <row r="147">
          <cell r="AC147">
            <v>52128216</v>
          </cell>
        </row>
        <row r="148">
          <cell r="AC148">
            <v>57583</v>
          </cell>
        </row>
        <row r="150">
          <cell r="AC150">
            <v>996432908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uenta2020"/>
      <sheetName val="DOCS2020"/>
    </sheetNames>
    <sheetDataSet>
      <sheetData sheetId="0">
        <row r="9">
          <cell r="Q9">
            <v>40620265987</v>
          </cell>
          <cell r="AC9">
            <v>441871982153</v>
          </cell>
        </row>
        <row r="113">
          <cell r="AC113">
            <v>41634770</v>
          </cell>
        </row>
        <row r="130">
          <cell r="AC130">
            <v>4882</v>
          </cell>
        </row>
        <row r="143">
          <cell r="AC143">
            <v>17974</v>
          </cell>
        </row>
        <row r="147">
          <cell r="AC147">
            <v>1153559</v>
          </cell>
        </row>
        <row r="148">
          <cell r="AC148">
            <v>41828603</v>
          </cell>
        </row>
        <row r="149">
          <cell r="AC149">
            <v>0</v>
          </cell>
        </row>
        <row r="151">
          <cell r="AC151">
            <v>774699614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uenta2021"/>
      <sheetName val="DOCS2021"/>
    </sheetNames>
    <sheetDataSet>
      <sheetData sheetId="0">
        <row r="9">
          <cell r="Y9">
            <v>44052649683</v>
          </cell>
          <cell r="AC9">
            <v>510076860413</v>
          </cell>
        </row>
        <row r="113">
          <cell r="AC113">
            <v>58015748</v>
          </cell>
        </row>
        <row r="130">
          <cell r="AC130">
            <v>6344</v>
          </cell>
        </row>
        <row r="143">
          <cell r="AC143">
            <v>2100</v>
          </cell>
        </row>
        <row r="147">
          <cell r="AC147">
            <v>472665</v>
          </cell>
        </row>
        <row r="148">
          <cell r="AC148">
            <v>31652768</v>
          </cell>
        </row>
        <row r="149">
          <cell r="AC149">
            <v>0</v>
          </cell>
        </row>
        <row r="151">
          <cell r="AC151">
            <v>851524047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Q427"/>
  <sheetViews>
    <sheetView workbookViewId="0">
      <pane xSplit="2" ySplit="3" topLeftCell="C36" activePane="bottomRight" state="frozen"/>
      <selection pane="topRight" activeCell="D1" sqref="D1"/>
      <selection pane="bottomLeft" activeCell="A4" sqref="A4"/>
      <selection pane="bottomRight" activeCell="AN1" sqref="AN1"/>
    </sheetView>
  </sheetViews>
  <sheetFormatPr baseColWidth="10" defaultRowHeight="12.75"/>
  <cols>
    <col min="1" max="1" width="11.42578125" style="5"/>
    <col min="2" max="2" width="19.7109375" style="5" customWidth="1"/>
    <col min="3" max="3" width="13.7109375" style="5" bestFit="1" customWidth="1"/>
    <col min="4" max="4" width="12.7109375" style="5" bestFit="1" customWidth="1"/>
    <col min="5" max="5" width="13.7109375" style="5" bestFit="1" customWidth="1"/>
    <col min="6" max="6" width="14.42578125" style="5" customWidth="1"/>
    <col min="7" max="8" width="13.7109375" style="5" bestFit="1" customWidth="1"/>
    <col min="9" max="9" width="11.7109375" style="5" customWidth="1"/>
    <col min="10" max="10" width="13.7109375" style="5" bestFit="1" customWidth="1"/>
    <col min="11" max="11" width="17.5703125" style="5" bestFit="1" customWidth="1"/>
    <col min="12" max="12" width="11.7109375" style="5" customWidth="1"/>
    <col min="13" max="13" width="12.7109375" style="5" bestFit="1" customWidth="1"/>
    <col min="14" max="14" width="11.7109375" style="5" customWidth="1"/>
    <col min="15" max="16" width="13.5703125" style="5" customWidth="1"/>
    <col min="17" max="17" width="15" style="5" customWidth="1"/>
    <col min="18" max="18" width="13.42578125" style="5" customWidth="1"/>
    <col min="19" max="37" width="13.5703125" style="5" customWidth="1"/>
    <col min="38" max="38" width="14.7109375" style="5" bestFit="1" customWidth="1"/>
    <col min="39" max="39" width="14.7109375" style="5" customWidth="1"/>
    <col min="40" max="42" width="16.42578125" style="5" bestFit="1" customWidth="1"/>
    <col min="43" max="43" width="16.5703125" style="5" bestFit="1" customWidth="1"/>
    <col min="44" max="16384" width="11.42578125" style="5"/>
  </cols>
  <sheetData>
    <row r="1" spans="1:40" s="1" customFormat="1" ht="99.95" customHeight="1">
      <c r="A1" s="38" t="s">
        <v>17</v>
      </c>
      <c r="B1" s="29" t="s">
        <v>19</v>
      </c>
      <c r="C1" s="30" t="s">
        <v>41</v>
      </c>
      <c r="D1" s="30" t="s">
        <v>45</v>
      </c>
      <c r="E1" s="30" t="s">
        <v>59</v>
      </c>
      <c r="F1" s="30" t="s">
        <v>38</v>
      </c>
      <c r="G1" s="30" t="s">
        <v>39</v>
      </c>
      <c r="H1" s="30" t="s">
        <v>57</v>
      </c>
      <c r="I1" s="30" t="s">
        <v>37</v>
      </c>
      <c r="J1" s="30" t="s">
        <v>6</v>
      </c>
      <c r="K1" s="30" t="s">
        <v>8</v>
      </c>
      <c r="L1" s="30" t="s">
        <v>60</v>
      </c>
      <c r="M1" s="30" t="s">
        <v>49</v>
      </c>
      <c r="N1" s="30" t="s">
        <v>7</v>
      </c>
      <c r="O1" s="30" t="s">
        <v>35</v>
      </c>
      <c r="P1" s="30" t="s">
        <v>4</v>
      </c>
      <c r="Q1" s="30" t="s">
        <v>34</v>
      </c>
      <c r="R1" s="30" t="s">
        <v>5</v>
      </c>
      <c r="S1" s="30" t="s">
        <v>44</v>
      </c>
      <c r="T1" s="30" t="s">
        <v>11</v>
      </c>
      <c r="U1" s="30" t="s">
        <v>12</v>
      </c>
      <c r="V1" s="30" t="s">
        <v>1</v>
      </c>
      <c r="W1" s="30" t="s">
        <v>51</v>
      </c>
      <c r="X1" s="30" t="s">
        <v>40</v>
      </c>
      <c r="Y1" s="30" t="s">
        <v>52</v>
      </c>
      <c r="Z1" s="30" t="s">
        <v>43</v>
      </c>
      <c r="AA1" s="30" t="s">
        <v>9</v>
      </c>
      <c r="AB1" s="30" t="s">
        <v>3</v>
      </c>
      <c r="AC1" s="30" t="s">
        <v>10</v>
      </c>
      <c r="AD1" s="30" t="s">
        <v>36</v>
      </c>
      <c r="AE1" s="30" t="s">
        <v>14</v>
      </c>
      <c r="AF1" s="30" t="s">
        <v>50</v>
      </c>
      <c r="AG1" s="30" t="s">
        <v>2</v>
      </c>
      <c r="AH1" s="30" t="s">
        <v>13</v>
      </c>
      <c r="AI1" s="30" t="s">
        <v>47</v>
      </c>
      <c r="AJ1" s="30" t="s">
        <v>48</v>
      </c>
      <c r="AK1" s="30" t="s">
        <v>42</v>
      </c>
      <c r="AL1" s="30" t="s">
        <v>46</v>
      </c>
      <c r="AM1" s="36" t="s">
        <v>63</v>
      </c>
      <c r="AN1" s="30" t="s">
        <v>15</v>
      </c>
    </row>
    <row r="2" spans="1:40" s="1" customFormat="1" ht="42">
      <c r="A2" s="38"/>
      <c r="B2" s="16" t="s">
        <v>0</v>
      </c>
      <c r="C2" s="17" t="s">
        <v>32</v>
      </c>
      <c r="D2" s="17" t="s">
        <v>23</v>
      </c>
      <c r="E2" s="17" t="s">
        <v>32</v>
      </c>
      <c r="F2" s="17" t="s">
        <v>32</v>
      </c>
      <c r="G2" s="17" t="s">
        <v>32</v>
      </c>
      <c r="H2" s="17" t="s">
        <v>58</v>
      </c>
      <c r="I2" s="17" t="s">
        <v>21</v>
      </c>
      <c r="J2" s="17" t="s">
        <v>23</v>
      </c>
      <c r="K2" s="17" t="s">
        <v>27</v>
      </c>
      <c r="L2" s="17" t="s">
        <v>61</v>
      </c>
      <c r="M2" s="17" t="s">
        <v>23</v>
      </c>
      <c r="N2" s="17" t="s">
        <v>23</v>
      </c>
      <c r="O2" s="17" t="s">
        <v>28</v>
      </c>
      <c r="P2" s="17" t="s">
        <v>31</v>
      </c>
      <c r="Q2" s="17" t="s">
        <v>21</v>
      </c>
      <c r="R2" s="17" t="s">
        <v>24</v>
      </c>
      <c r="S2" s="17" t="s">
        <v>21</v>
      </c>
      <c r="T2" s="17" t="s">
        <v>23</v>
      </c>
      <c r="U2" s="17" t="s">
        <v>23</v>
      </c>
      <c r="V2" s="17" t="s">
        <v>23</v>
      </c>
      <c r="W2" s="17" t="s">
        <v>23</v>
      </c>
      <c r="X2" s="17" t="s">
        <v>21</v>
      </c>
      <c r="Y2" s="17" t="s">
        <v>29</v>
      </c>
      <c r="Z2" s="17" t="s">
        <v>29</v>
      </c>
      <c r="AA2" s="17" t="s">
        <v>24</v>
      </c>
      <c r="AB2" s="17" t="s">
        <v>25</v>
      </c>
      <c r="AC2" s="17" t="s">
        <v>30</v>
      </c>
      <c r="AD2" s="17" t="s">
        <v>30</v>
      </c>
      <c r="AE2" s="17" t="s">
        <v>28</v>
      </c>
      <c r="AF2" s="17" t="s">
        <v>26</v>
      </c>
      <c r="AG2" s="17" t="s">
        <v>23</v>
      </c>
      <c r="AH2" s="17" t="s">
        <v>29</v>
      </c>
      <c r="AI2" s="17" t="s">
        <v>23</v>
      </c>
      <c r="AJ2" s="17" t="s">
        <v>29</v>
      </c>
      <c r="AK2" s="17" t="s">
        <v>22</v>
      </c>
      <c r="AL2" s="17" t="s">
        <v>21</v>
      </c>
      <c r="AM2" s="17" t="s">
        <v>64</v>
      </c>
      <c r="AN2" s="17" t="s">
        <v>21</v>
      </c>
    </row>
    <row r="3" spans="1:40" s="1" customFormat="1" ht="56.25" customHeight="1">
      <c r="A3" s="38"/>
      <c r="B3" s="16" t="s">
        <v>20</v>
      </c>
      <c r="C3" s="17"/>
      <c r="E3" s="17"/>
      <c r="F3" s="17"/>
      <c r="G3" s="17"/>
      <c r="H3" s="17"/>
      <c r="I3" s="17"/>
      <c r="O3" s="17"/>
      <c r="P3" s="17"/>
      <c r="Q3" s="17" t="s">
        <v>53</v>
      </c>
      <c r="R3" s="17" t="s">
        <v>55</v>
      </c>
      <c r="S3" s="17" t="s">
        <v>56</v>
      </c>
      <c r="V3" s="17"/>
      <c r="X3" s="17" t="s">
        <v>54</v>
      </c>
      <c r="Y3" s="17" t="s">
        <v>54</v>
      </c>
      <c r="Z3" s="17" t="s">
        <v>54</v>
      </c>
      <c r="AA3" s="17" t="s">
        <v>54</v>
      </c>
      <c r="AB3" s="17" t="s">
        <v>54</v>
      </c>
      <c r="AC3" s="17" t="s">
        <v>54</v>
      </c>
      <c r="AD3" s="17" t="s">
        <v>54</v>
      </c>
      <c r="AE3" s="17" t="s">
        <v>54</v>
      </c>
      <c r="AG3" s="17" t="s">
        <v>54</v>
      </c>
      <c r="AH3" s="17" t="s">
        <v>54</v>
      </c>
      <c r="AI3" s="17" t="s">
        <v>54</v>
      </c>
      <c r="AJ3" s="17" t="s">
        <v>54</v>
      </c>
      <c r="AK3" s="17" t="s">
        <v>54</v>
      </c>
    </row>
    <row r="4" spans="1:40" ht="10.5" customHeight="1">
      <c r="A4" s="24">
        <v>1982</v>
      </c>
      <c r="B4" s="2"/>
      <c r="I4" s="25">
        <v>6834</v>
      </c>
      <c r="Q4" s="25">
        <v>7970498</v>
      </c>
      <c r="S4" s="25">
        <v>4741409</v>
      </c>
      <c r="V4" s="4"/>
      <c r="X4" s="25">
        <v>2017157</v>
      </c>
      <c r="AG4" s="4"/>
      <c r="AL4" s="25">
        <v>4598</v>
      </c>
      <c r="AM4" s="25"/>
      <c r="AN4" s="6">
        <v>16211928</v>
      </c>
    </row>
    <row r="5" spans="1:40" ht="10.5" customHeight="1">
      <c r="A5" s="24">
        <v>1983</v>
      </c>
      <c r="B5" s="2"/>
      <c r="I5" s="25">
        <v>14901</v>
      </c>
      <c r="Q5" s="25">
        <v>9718421</v>
      </c>
      <c r="S5" s="25">
        <v>6941429</v>
      </c>
      <c r="X5" s="25">
        <v>3095157</v>
      </c>
      <c r="AL5" s="25">
        <v>2030</v>
      </c>
      <c r="AM5" s="25"/>
      <c r="AN5" s="6">
        <v>22087001</v>
      </c>
    </row>
    <row r="6" spans="1:40" ht="10.5" customHeight="1">
      <c r="A6" s="24">
        <v>1984</v>
      </c>
      <c r="B6" s="2"/>
      <c r="I6" s="25">
        <v>23665</v>
      </c>
      <c r="Q6" s="25">
        <v>15942429</v>
      </c>
      <c r="S6" s="25">
        <v>10408982</v>
      </c>
      <c r="X6" s="25">
        <v>2827868</v>
      </c>
      <c r="AG6" s="7"/>
      <c r="AL6" s="25">
        <v>1186</v>
      </c>
      <c r="AM6" s="25"/>
      <c r="AN6" s="6">
        <v>32304174</v>
      </c>
    </row>
    <row r="7" spans="1:40" ht="10.5" customHeight="1">
      <c r="A7" s="24">
        <v>1985</v>
      </c>
      <c r="B7" s="2"/>
      <c r="I7" s="25">
        <v>39865</v>
      </c>
      <c r="Q7" s="25">
        <v>30125329</v>
      </c>
      <c r="S7" s="25">
        <v>19929297</v>
      </c>
      <c r="X7" s="25">
        <v>4145928</v>
      </c>
      <c r="AG7" s="7"/>
      <c r="AK7" s="25">
        <v>4802</v>
      </c>
      <c r="AL7" s="25">
        <v>613550</v>
      </c>
      <c r="AM7" s="25"/>
      <c r="AN7" s="6">
        <v>63756150</v>
      </c>
    </row>
    <row r="8" spans="1:40" ht="10.5" customHeight="1">
      <c r="A8" s="24">
        <v>1986</v>
      </c>
      <c r="B8" s="2"/>
      <c r="I8" s="25">
        <v>70524</v>
      </c>
      <c r="Q8" s="25">
        <v>55957426</v>
      </c>
      <c r="S8" s="25">
        <v>35362325</v>
      </c>
      <c r="X8" s="25">
        <v>7428275</v>
      </c>
      <c r="AG8" s="7"/>
      <c r="AK8" s="25">
        <v>872914</v>
      </c>
      <c r="AL8" s="25">
        <v>526659</v>
      </c>
      <c r="AM8" s="25"/>
      <c r="AN8" s="6">
        <v>119886528</v>
      </c>
    </row>
    <row r="9" spans="1:40" ht="10.5" customHeight="1">
      <c r="A9" s="24">
        <v>1987</v>
      </c>
      <c r="B9" s="2"/>
      <c r="I9" s="25">
        <v>120495</v>
      </c>
      <c r="Q9" s="25">
        <v>106561403</v>
      </c>
      <c r="S9" s="25">
        <v>68750995</v>
      </c>
      <c r="X9" s="25">
        <v>16504397</v>
      </c>
      <c r="AG9" s="7"/>
      <c r="AK9" s="25">
        <v>2206776</v>
      </c>
      <c r="AL9" s="25">
        <v>1551125</v>
      </c>
      <c r="AM9" s="25"/>
      <c r="AN9" s="6">
        <v>231923318</v>
      </c>
    </row>
    <row r="10" spans="1:40" ht="10.5" customHeight="1">
      <c r="A10" s="24">
        <v>1988</v>
      </c>
      <c r="B10" s="2"/>
      <c r="I10" s="25">
        <v>182844</v>
      </c>
      <c r="Q10" s="25">
        <v>199330913</v>
      </c>
      <c r="S10" s="25">
        <v>102552141</v>
      </c>
      <c r="X10" s="25">
        <v>31889368</v>
      </c>
      <c r="AG10" s="7"/>
      <c r="AK10" s="25">
        <v>4354848</v>
      </c>
      <c r="AL10" s="25">
        <v>3210735</v>
      </c>
      <c r="AM10" s="25"/>
      <c r="AN10" s="6">
        <v>392267019</v>
      </c>
    </row>
    <row r="11" spans="1:40" ht="10.5" customHeight="1">
      <c r="A11" s="24">
        <v>1989</v>
      </c>
      <c r="B11" s="2"/>
      <c r="I11" s="25">
        <v>382064</v>
      </c>
      <c r="Q11" s="25">
        <v>337191844</v>
      </c>
      <c r="S11" s="25">
        <v>179188292</v>
      </c>
      <c r="X11" s="25">
        <v>46711061</v>
      </c>
      <c r="AG11" s="7"/>
      <c r="AK11" s="25">
        <v>10076734</v>
      </c>
      <c r="AL11" s="25">
        <v>3465942</v>
      </c>
      <c r="AM11" s="25"/>
      <c r="AN11" s="6">
        <v>655592195</v>
      </c>
    </row>
    <row r="12" spans="1:40" ht="10.5" customHeight="1">
      <c r="A12" s="24">
        <v>1990</v>
      </c>
      <c r="B12" s="2"/>
      <c r="D12" s="25">
        <v>21718</v>
      </c>
      <c r="I12" s="25">
        <v>1379351</v>
      </c>
      <c r="J12" s="25">
        <v>28209457</v>
      </c>
      <c r="M12" s="25">
        <v>651803</v>
      </c>
      <c r="N12" s="25">
        <v>64388957</v>
      </c>
      <c r="O12" s="25">
        <v>10819866</v>
      </c>
      <c r="Q12" s="25">
        <v>728604489</v>
      </c>
      <c r="R12" s="25"/>
      <c r="S12" s="25">
        <v>388784277</v>
      </c>
      <c r="T12" s="25">
        <v>1762709</v>
      </c>
      <c r="U12" s="25">
        <v>2640454</v>
      </c>
      <c r="V12" s="25">
        <v>2677529</v>
      </c>
      <c r="W12" s="26">
        <v>739172</v>
      </c>
      <c r="X12" s="25">
        <v>97043538</v>
      </c>
      <c r="AG12" s="25">
        <v>522479</v>
      </c>
      <c r="AI12" s="25">
        <v>30584134</v>
      </c>
      <c r="AK12" s="25">
        <v>10076734</v>
      </c>
      <c r="AL12" s="25">
        <v>6625289</v>
      </c>
      <c r="AM12" s="25"/>
      <c r="AN12" s="6">
        <v>1427065702</v>
      </c>
    </row>
    <row r="13" spans="1:40" ht="10.5" customHeight="1">
      <c r="A13" s="24">
        <v>1991</v>
      </c>
      <c r="B13" s="2"/>
      <c r="D13" s="25">
        <v>31984</v>
      </c>
      <c r="I13" s="25">
        <v>5741100</v>
      </c>
      <c r="J13" s="25">
        <v>68466460</v>
      </c>
      <c r="M13" s="25">
        <v>1313167</v>
      </c>
      <c r="N13" s="25">
        <v>63114920</v>
      </c>
      <c r="O13" s="25">
        <v>43809046</v>
      </c>
      <c r="Q13" s="25">
        <v>1573643832</v>
      </c>
      <c r="R13" s="25">
        <v>15215440</v>
      </c>
      <c r="S13" s="25">
        <v>798190136</v>
      </c>
      <c r="T13" s="25">
        <v>3123510</v>
      </c>
      <c r="U13" s="25">
        <v>6421334</v>
      </c>
      <c r="V13" s="25">
        <v>4479016</v>
      </c>
      <c r="W13" s="26">
        <v>4335108</v>
      </c>
      <c r="X13" s="25">
        <v>183756922</v>
      </c>
      <c r="AA13" s="25">
        <v>14792702</v>
      </c>
      <c r="AG13" s="25">
        <v>695063</v>
      </c>
      <c r="AI13" s="25">
        <v>76931134</v>
      </c>
      <c r="AK13" s="25">
        <v>13825020</v>
      </c>
      <c r="AL13" s="25">
        <v>583691</v>
      </c>
      <c r="AM13" s="25"/>
      <c r="AN13" s="6">
        <v>2974078748</v>
      </c>
    </row>
    <row r="14" spans="1:40" ht="10.5" customHeight="1">
      <c r="A14" s="24">
        <v>1992</v>
      </c>
      <c r="B14" s="2"/>
      <c r="D14" s="25">
        <v>27428</v>
      </c>
      <c r="I14" s="25">
        <v>12499627</v>
      </c>
      <c r="J14" s="25">
        <v>156796215</v>
      </c>
      <c r="M14" s="25">
        <v>4070842</v>
      </c>
      <c r="N14" s="25">
        <v>154574826</v>
      </c>
      <c r="O14" s="25">
        <v>81877882</v>
      </c>
      <c r="Q14" s="25">
        <v>2884945374</v>
      </c>
      <c r="R14" s="25">
        <v>30057917</v>
      </c>
      <c r="S14" s="25">
        <v>1354372258</v>
      </c>
      <c r="T14" s="25">
        <v>4534358</v>
      </c>
      <c r="U14" s="25">
        <v>9320812</v>
      </c>
      <c r="V14" s="25">
        <v>7217398</v>
      </c>
      <c r="W14" s="26">
        <v>8660316</v>
      </c>
      <c r="X14" s="25">
        <v>459514364</v>
      </c>
      <c r="AA14" s="25">
        <v>38233113</v>
      </c>
      <c r="AG14" s="25">
        <v>1082643</v>
      </c>
      <c r="AI14" s="25">
        <v>137940822</v>
      </c>
      <c r="AK14" s="25">
        <v>18397386</v>
      </c>
      <c r="AL14" s="25">
        <v>8749143</v>
      </c>
      <c r="AM14" s="25"/>
      <c r="AN14" s="6">
        <v>5565016146</v>
      </c>
    </row>
    <row r="15" spans="1:40" ht="10.5" customHeight="1">
      <c r="A15" s="24">
        <v>1993</v>
      </c>
      <c r="B15" s="2"/>
      <c r="D15" s="25">
        <v>179709</v>
      </c>
      <c r="I15" s="25">
        <v>23182582</v>
      </c>
      <c r="J15" s="25">
        <v>231634783</v>
      </c>
      <c r="M15" s="25">
        <v>4410552</v>
      </c>
      <c r="N15" s="25">
        <v>159422168</v>
      </c>
      <c r="O15" s="25">
        <v>134019216</v>
      </c>
      <c r="Q15" s="25">
        <v>4378207678</v>
      </c>
      <c r="R15" s="25">
        <v>50758010</v>
      </c>
      <c r="S15" s="25">
        <v>1941421910</v>
      </c>
      <c r="T15" s="25">
        <v>5871921</v>
      </c>
      <c r="U15" s="25">
        <v>14471665</v>
      </c>
      <c r="V15" s="25">
        <v>12837495</v>
      </c>
      <c r="W15" s="26">
        <v>10581714</v>
      </c>
      <c r="X15" s="25">
        <v>893825643</v>
      </c>
      <c r="AA15" s="25">
        <v>71829603</v>
      </c>
      <c r="AG15" s="25">
        <v>1319231</v>
      </c>
      <c r="AI15" s="25">
        <v>218221484</v>
      </c>
      <c r="AK15" s="25">
        <v>27727985</v>
      </c>
      <c r="AL15" s="25">
        <v>12354289</v>
      </c>
      <c r="AM15" s="25"/>
      <c r="AN15" s="6">
        <v>8490147354</v>
      </c>
    </row>
    <row r="16" spans="1:40" ht="10.5" customHeight="1">
      <c r="A16" s="24">
        <v>1994</v>
      </c>
      <c r="B16" s="2"/>
      <c r="D16" s="25">
        <v>397730</v>
      </c>
      <c r="I16" s="25">
        <v>36391155</v>
      </c>
      <c r="J16" s="25">
        <v>368500331</v>
      </c>
      <c r="M16" s="25">
        <v>8842092</v>
      </c>
      <c r="N16" s="25">
        <v>223528626</v>
      </c>
      <c r="O16" s="25">
        <v>203510810</v>
      </c>
      <c r="Q16" s="25">
        <v>6462456292</v>
      </c>
      <c r="R16" s="25">
        <v>87695278</v>
      </c>
      <c r="S16" s="25">
        <v>2952647483</v>
      </c>
      <c r="T16" s="25">
        <v>8470108</v>
      </c>
      <c r="U16" s="25">
        <v>20068627</v>
      </c>
      <c r="V16" s="25">
        <v>16833906</v>
      </c>
      <c r="W16" s="26">
        <v>13179098</v>
      </c>
      <c r="X16" s="25">
        <v>1345661421</v>
      </c>
      <c r="AA16" s="25">
        <v>88612945</v>
      </c>
      <c r="AB16" s="25">
        <v>4086899</v>
      </c>
      <c r="AG16" s="25">
        <v>2227651</v>
      </c>
      <c r="AI16" s="25">
        <v>244690877</v>
      </c>
      <c r="AK16" s="25">
        <v>20449723</v>
      </c>
      <c r="AL16" s="25">
        <v>8333131</v>
      </c>
      <c r="AM16" s="25"/>
      <c r="AN16" s="6">
        <v>12311614425</v>
      </c>
    </row>
    <row r="17" spans="1:42" ht="10.5" customHeight="1">
      <c r="A17" s="24">
        <v>1995</v>
      </c>
      <c r="B17" s="2"/>
      <c r="D17" s="25">
        <v>717824</v>
      </c>
      <c r="I17" s="25">
        <v>57818989</v>
      </c>
      <c r="J17" s="25">
        <v>535666189</v>
      </c>
      <c r="M17" s="25">
        <v>10133382</v>
      </c>
      <c r="N17" s="25">
        <v>245070488</v>
      </c>
      <c r="O17" s="25">
        <v>270717662</v>
      </c>
      <c r="Q17" s="25">
        <v>9603464189</v>
      </c>
      <c r="R17" s="25">
        <v>126505203</v>
      </c>
      <c r="S17" s="25">
        <v>3772729349</v>
      </c>
      <c r="T17" s="25">
        <v>12504391</v>
      </c>
      <c r="U17" s="25">
        <v>29133332</v>
      </c>
      <c r="V17" s="25">
        <v>26285512</v>
      </c>
      <c r="W17" s="26">
        <v>19783005</v>
      </c>
      <c r="X17" s="25">
        <v>2006087975</v>
      </c>
      <c r="AA17" s="25">
        <v>112065721</v>
      </c>
      <c r="AB17" s="25">
        <v>3962341</v>
      </c>
      <c r="AF17" s="25">
        <v>92558947</v>
      </c>
      <c r="AG17" s="25">
        <v>3089662</v>
      </c>
      <c r="AI17" s="25">
        <v>365636945</v>
      </c>
      <c r="AK17" s="25">
        <v>40720485</v>
      </c>
      <c r="AL17" s="25">
        <v>15787581</v>
      </c>
      <c r="AM17" s="25"/>
      <c r="AN17" s="6">
        <v>17537728607</v>
      </c>
    </row>
    <row r="18" spans="1:42" ht="10.5" customHeight="1">
      <c r="A18" s="24">
        <v>1996</v>
      </c>
      <c r="B18" s="2"/>
      <c r="D18" s="25">
        <v>184994310</v>
      </c>
      <c r="I18" s="25">
        <v>84969148</v>
      </c>
      <c r="J18" s="25">
        <v>875111975</v>
      </c>
      <c r="K18" s="25">
        <v>84965057</v>
      </c>
      <c r="L18" s="25"/>
      <c r="M18" s="25">
        <v>11626790</v>
      </c>
      <c r="N18" s="25">
        <v>179646906</v>
      </c>
      <c r="O18" s="25">
        <v>343373195</v>
      </c>
      <c r="Q18" s="25">
        <v>13047101446</v>
      </c>
      <c r="R18" s="25">
        <v>195197915</v>
      </c>
      <c r="S18" s="25">
        <v>4944756190</v>
      </c>
      <c r="T18" s="25">
        <v>21369623</v>
      </c>
      <c r="U18" s="25">
        <v>48059546</v>
      </c>
      <c r="V18" s="25">
        <v>44205704</v>
      </c>
      <c r="W18" s="26">
        <v>33813508</v>
      </c>
      <c r="X18" s="25">
        <v>2968488803</v>
      </c>
      <c r="AA18" s="25">
        <v>140270839</v>
      </c>
      <c r="AB18" s="25">
        <v>9783270</v>
      </c>
      <c r="AF18" s="25">
        <v>122727153</v>
      </c>
      <c r="AG18" s="25">
        <v>2774016</v>
      </c>
      <c r="AI18" s="25">
        <v>620161977</v>
      </c>
      <c r="AK18" s="25">
        <v>9697157</v>
      </c>
      <c r="AL18" s="25">
        <v>15025497</v>
      </c>
      <c r="AM18" s="25"/>
      <c r="AN18" s="6">
        <v>24171872103</v>
      </c>
    </row>
    <row r="19" spans="1:42" ht="10.5" customHeight="1">
      <c r="A19" s="24">
        <v>1997</v>
      </c>
      <c r="B19" s="2"/>
      <c r="D19" s="25">
        <v>315156902</v>
      </c>
      <c r="I19" s="25">
        <v>97340233</v>
      </c>
      <c r="J19" s="25">
        <v>1574884762</v>
      </c>
      <c r="K19" s="25">
        <v>167341035</v>
      </c>
      <c r="L19" s="25"/>
      <c r="M19" s="25">
        <v>8791926</v>
      </c>
      <c r="N19" s="25">
        <v>145297178</v>
      </c>
      <c r="O19" s="25">
        <v>438102849</v>
      </c>
      <c r="Q19" s="25">
        <v>17065331105</v>
      </c>
      <c r="R19" s="25">
        <v>251193400</v>
      </c>
      <c r="S19" s="25">
        <v>6612265068</v>
      </c>
      <c r="T19" s="25">
        <v>25620530</v>
      </c>
      <c r="U19" s="25">
        <v>59758474</v>
      </c>
      <c r="V19" s="25">
        <v>55343601</v>
      </c>
      <c r="W19" s="26">
        <v>27637262</v>
      </c>
      <c r="X19" s="25">
        <v>3585793556</v>
      </c>
      <c r="AA19" s="25">
        <v>182843062</v>
      </c>
      <c r="AB19" s="25">
        <v>9866665</v>
      </c>
      <c r="AF19" s="25">
        <v>160967333</v>
      </c>
      <c r="AG19" s="25">
        <v>5369928</v>
      </c>
      <c r="AI19" s="25">
        <v>896806105</v>
      </c>
      <c r="AK19" s="25">
        <v>3053700</v>
      </c>
      <c r="AL19" s="25">
        <v>781419</v>
      </c>
      <c r="AM19" s="25"/>
      <c r="AN19" s="6">
        <v>31892812777</v>
      </c>
    </row>
    <row r="20" spans="1:42" ht="10.5" customHeight="1">
      <c r="A20" s="24">
        <v>1998</v>
      </c>
      <c r="B20" s="2"/>
      <c r="D20" s="25">
        <v>346202411</v>
      </c>
      <c r="I20" s="25">
        <v>132353998</v>
      </c>
      <c r="J20" s="25">
        <v>1458149155</v>
      </c>
      <c r="K20" s="25">
        <v>183786281</v>
      </c>
      <c r="L20" s="25"/>
      <c r="M20" s="25">
        <v>9065184</v>
      </c>
      <c r="N20" s="25">
        <v>154017218</v>
      </c>
      <c r="O20" s="25">
        <v>465050281</v>
      </c>
      <c r="Q20" s="25">
        <v>20119509347</v>
      </c>
      <c r="R20" s="25">
        <v>290608943</v>
      </c>
      <c r="S20" s="25">
        <v>7327434191</v>
      </c>
      <c r="T20" s="25">
        <v>2908714</v>
      </c>
      <c r="U20" s="25">
        <v>62613083</v>
      </c>
      <c r="V20" s="25">
        <v>72222402</v>
      </c>
      <c r="W20" s="26">
        <v>35036999</v>
      </c>
      <c r="X20" s="25">
        <v>4929726516</v>
      </c>
      <c r="AA20" s="25">
        <v>228434743</v>
      </c>
      <c r="AB20" s="25">
        <v>9545814</v>
      </c>
      <c r="AF20" s="25">
        <v>196243947</v>
      </c>
      <c r="AG20" s="25">
        <v>6154012</v>
      </c>
      <c r="AI20" s="25">
        <v>1101066817</v>
      </c>
      <c r="AK20" s="25">
        <v>1820554</v>
      </c>
      <c r="AL20" s="25">
        <v>319106</v>
      </c>
      <c r="AM20" s="25"/>
      <c r="AN20" s="6">
        <v>37702233332</v>
      </c>
    </row>
    <row r="21" spans="1:42" ht="10.5" customHeight="1">
      <c r="A21" s="24">
        <v>1999</v>
      </c>
      <c r="B21" s="2"/>
      <c r="D21" s="25">
        <v>227367222</v>
      </c>
      <c r="I21" s="25">
        <v>146263736</v>
      </c>
      <c r="J21" s="25">
        <v>1388773421</v>
      </c>
      <c r="K21" s="25">
        <v>134664756</v>
      </c>
      <c r="L21" s="25"/>
      <c r="M21" s="25">
        <v>13170977</v>
      </c>
      <c r="N21" s="25">
        <v>137989515</v>
      </c>
      <c r="O21" s="25">
        <v>412957971</v>
      </c>
      <c r="Q21" s="25">
        <v>20155552407</v>
      </c>
      <c r="R21" s="25">
        <v>301636707</v>
      </c>
      <c r="S21" s="25">
        <v>6924265979</v>
      </c>
      <c r="T21" s="25">
        <v>19933926</v>
      </c>
      <c r="U21" s="25">
        <v>47458758</v>
      </c>
      <c r="V21" s="25">
        <v>68028302</v>
      </c>
      <c r="W21" s="26">
        <v>31652705</v>
      </c>
      <c r="X21" s="25">
        <v>5045197327</v>
      </c>
      <c r="AA21" s="25">
        <v>216429328</v>
      </c>
      <c r="AB21" s="25">
        <v>11328152</v>
      </c>
      <c r="AF21" s="25">
        <v>214067438</v>
      </c>
      <c r="AG21" s="25">
        <v>4483345</v>
      </c>
      <c r="AI21" s="25">
        <v>1103296505</v>
      </c>
      <c r="AK21" s="25">
        <v>1145240</v>
      </c>
      <c r="AL21" s="25">
        <v>106010</v>
      </c>
      <c r="AM21" s="25"/>
      <c r="AN21" s="6">
        <v>36826282265</v>
      </c>
    </row>
    <row r="22" spans="1:42" ht="10.5" customHeight="1">
      <c r="A22" s="24">
        <v>2000</v>
      </c>
      <c r="B22" s="2"/>
      <c r="D22" s="25">
        <v>222853057</v>
      </c>
      <c r="I22" s="25">
        <v>153975141</v>
      </c>
      <c r="J22" s="33">
        <v>1506726923</v>
      </c>
      <c r="K22" s="33">
        <v>154653647</v>
      </c>
      <c r="L22" s="25"/>
      <c r="M22" s="25">
        <v>15391665</v>
      </c>
      <c r="N22" s="25">
        <v>108313446</v>
      </c>
      <c r="O22" s="25">
        <v>372273040</v>
      </c>
      <c r="Q22" s="25">
        <v>19909657378</v>
      </c>
      <c r="R22" s="25">
        <v>295519185</v>
      </c>
      <c r="S22" s="25">
        <v>7597527065</v>
      </c>
      <c r="T22" s="25">
        <v>23037480</v>
      </c>
      <c r="U22" s="25">
        <v>52610820</v>
      </c>
      <c r="V22" s="25">
        <v>76447141</v>
      </c>
      <c r="W22" s="26">
        <v>32417585</v>
      </c>
      <c r="X22" s="25">
        <v>5096130473</v>
      </c>
      <c r="AA22" s="25">
        <v>211440621</v>
      </c>
      <c r="AB22" s="25">
        <v>10151643</v>
      </c>
      <c r="AE22" s="25">
        <v>5565774</v>
      </c>
      <c r="AF22" s="25">
        <v>265053450</v>
      </c>
      <c r="AG22" s="25">
        <v>4330382</v>
      </c>
      <c r="AI22" s="25">
        <v>1091981952</v>
      </c>
      <c r="AK22" s="25">
        <v>2733458</v>
      </c>
      <c r="AL22" s="25">
        <v>2733458</v>
      </c>
      <c r="AM22" s="25"/>
      <c r="AN22" s="6">
        <v>37402910395</v>
      </c>
    </row>
    <row r="23" spans="1:42" ht="10.5" customHeight="1">
      <c r="A23" s="24">
        <v>2001</v>
      </c>
      <c r="B23" s="2"/>
      <c r="D23" s="25">
        <v>199361676</v>
      </c>
      <c r="I23" s="25">
        <v>166344170</v>
      </c>
      <c r="J23" s="33">
        <v>1406294122</v>
      </c>
      <c r="K23" s="33">
        <v>44367050</v>
      </c>
      <c r="L23" s="25"/>
      <c r="M23" s="25">
        <v>17347008</v>
      </c>
      <c r="N23" s="25">
        <v>139192193</v>
      </c>
      <c r="O23" s="25">
        <v>387239120</v>
      </c>
      <c r="Q23" s="25">
        <v>20555345347</v>
      </c>
      <c r="R23" s="25">
        <v>283682782</v>
      </c>
      <c r="S23" s="25">
        <v>7888255148</v>
      </c>
      <c r="T23" s="25">
        <v>20402368</v>
      </c>
      <c r="U23" s="25">
        <v>50088819</v>
      </c>
      <c r="V23" s="25">
        <v>99336299</v>
      </c>
      <c r="W23" s="26">
        <v>29359367</v>
      </c>
      <c r="X23" s="25">
        <v>4765876677</v>
      </c>
      <c r="Y23" s="26">
        <v>941110996</v>
      </c>
      <c r="Z23" s="25">
        <v>192351246</v>
      </c>
      <c r="AA23" s="25">
        <v>99336299</v>
      </c>
      <c r="AB23" s="25">
        <v>9717194</v>
      </c>
      <c r="AE23" s="25">
        <v>7050394</v>
      </c>
      <c r="AF23" s="25">
        <v>255592888</v>
      </c>
      <c r="AG23" s="25">
        <v>5107833</v>
      </c>
      <c r="AH23" s="26">
        <v>27238944</v>
      </c>
      <c r="AI23" s="25">
        <v>1207373925</v>
      </c>
      <c r="AJ23" s="25">
        <v>87236094</v>
      </c>
      <c r="AK23" s="25">
        <v>1884212</v>
      </c>
      <c r="AL23" s="25">
        <v>18560</v>
      </c>
      <c r="AM23" s="25"/>
      <c r="AN23" s="6">
        <v>39221380806</v>
      </c>
    </row>
    <row r="24" spans="1:42" ht="10.5" customHeight="1">
      <c r="A24" s="24">
        <v>2002</v>
      </c>
      <c r="B24" s="2"/>
      <c r="D24" s="25">
        <v>276643763</v>
      </c>
      <c r="I24" s="25">
        <v>143588432</v>
      </c>
      <c r="J24" s="33">
        <v>2164771652</v>
      </c>
      <c r="K24" s="33">
        <v>2491732</v>
      </c>
      <c r="L24" s="25"/>
      <c r="M24" s="25">
        <v>40660369</v>
      </c>
      <c r="N24" s="25">
        <v>113661524</v>
      </c>
      <c r="O24" s="25">
        <v>416762783</v>
      </c>
      <c r="Q24" s="25">
        <v>20851856837</v>
      </c>
      <c r="R24" s="25">
        <v>238543921</v>
      </c>
      <c r="S24" s="25">
        <v>7035301426</v>
      </c>
      <c r="T24" s="25">
        <v>27762700</v>
      </c>
      <c r="U24" s="25">
        <v>68315021</v>
      </c>
      <c r="V24" s="25">
        <v>209590246</v>
      </c>
      <c r="W24" s="26">
        <v>30417942</v>
      </c>
      <c r="X24" s="25">
        <v>4607625946</v>
      </c>
      <c r="Y24" s="26">
        <v>1750724561</v>
      </c>
      <c r="Z24" s="25">
        <v>294506114</v>
      </c>
      <c r="AA24" s="25">
        <v>181489937</v>
      </c>
      <c r="AB24" s="25">
        <v>17372395</v>
      </c>
      <c r="AC24" s="25">
        <v>34811448</v>
      </c>
      <c r="AD24" s="25">
        <v>231088307</v>
      </c>
      <c r="AE24" s="25">
        <v>7431879</v>
      </c>
      <c r="AF24" s="25">
        <v>277627879</v>
      </c>
      <c r="AG24" s="25">
        <v>7390105</v>
      </c>
      <c r="AH24" s="26">
        <v>28106529</v>
      </c>
      <c r="AI24" s="25">
        <v>1619140565</v>
      </c>
      <c r="AJ24" s="25">
        <v>237366650</v>
      </c>
      <c r="AK24" s="25">
        <v>2108501</v>
      </c>
      <c r="AL24" s="25">
        <v>10996</v>
      </c>
      <c r="AM24" s="25"/>
      <c r="AN24" s="6">
        <v>41214103291</v>
      </c>
    </row>
    <row r="25" spans="1:42" ht="10.5" customHeight="1">
      <c r="A25" s="24">
        <v>2003</v>
      </c>
      <c r="B25" s="2"/>
      <c r="D25" s="25">
        <v>501455186</v>
      </c>
      <c r="I25" s="25">
        <v>216237945</v>
      </c>
      <c r="J25" s="33">
        <v>3189574577</v>
      </c>
      <c r="K25" s="33">
        <v>1500753</v>
      </c>
      <c r="L25" s="25"/>
      <c r="M25" s="25">
        <v>136578288</v>
      </c>
      <c r="N25" s="25">
        <v>157396255</v>
      </c>
      <c r="O25" s="25">
        <v>662155047</v>
      </c>
      <c r="Q25" s="25">
        <v>26862457332</v>
      </c>
      <c r="R25" s="25">
        <v>275651562</v>
      </c>
      <c r="S25" s="25">
        <v>7739978892</v>
      </c>
      <c r="T25" s="25">
        <v>49114745</v>
      </c>
      <c r="U25" s="25">
        <v>115703824</v>
      </c>
      <c r="V25" s="25">
        <v>312443394</v>
      </c>
      <c r="W25" s="26">
        <v>132315469</v>
      </c>
      <c r="X25" s="25">
        <v>4565299114</v>
      </c>
      <c r="Y25" s="26">
        <v>2452805202</v>
      </c>
      <c r="Z25" s="25">
        <v>500528669</v>
      </c>
      <c r="AA25" s="25">
        <v>310758042</v>
      </c>
      <c r="AB25" s="25">
        <v>27768200</v>
      </c>
      <c r="AC25" s="25">
        <v>57122644</v>
      </c>
      <c r="AD25" s="25">
        <v>326265727</v>
      </c>
      <c r="AE25" s="25">
        <v>5031338</v>
      </c>
      <c r="AF25" s="25">
        <v>367981029</v>
      </c>
      <c r="AG25" s="25">
        <v>6255152</v>
      </c>
      <c r="AH25" s="26">
        <v>75211879</v>
      </c>
      <c r="AI25" s="25">
        <v>1946861081</v>
      </c>
      <c r="AJ25" s="25">
        <v>288992702</v>
      </c>
      <c r="AK25" s="25">
        <v>11001779</v>
      </c>
      <c r="AL25" s="25">
        <v>61373</v>
      </c>
      <c r="AM25" s="25"/>
      <c r="AN25" s="6">
        <v>51725501308</v>
      </c>
      <c r="AP25" s="32"/>
    </row>
    <row r="26" spans="1:42" ht="10.5" customHeight="1">
      <c r="A26" s="24">
        <v>2004</v>
      </c>
      <c r="B26" s="2"/>
      <c r="D26" s="25">
        <v>927932863</v>
      </c>
      <c r="I26" s="25">
        <v>225858749</v>
      </c>
      <c r="J26" s="33">
        <v>3565901315</v>
      </c>
      <c r="K26" s="33">
        <v>1509382</v>
      </c>
      <c r="L26" s="25"/>
      <c r="M26" s="25">
        <v>149509587</v>
      </c>
      <c r="N26" s="25">
        <v>227158554</v>
      </c>
      <c r="O26" s="25">
        <v>810634620</v>
      </c>
      <c r="Q26" s="25">
        <v>34494872017</v>
      </c>
      <c r="R26" s="25">
        <v>347575294</v>
      </c>
      <c r="S26" s="25">
        <v>9231488593</v>
      </c>
      <c r="T26" s="25">
        <v>79990793</v>
      </c>
      <c r="U26" s="25">
        <v>187250112</v>
      </c>
      <c r="V26" s="25">
        <v>335075696</v>
      </c>
      <c r="W26" s="26">
        <v>232291032</v>
      </c>
      <c r="X26" s="25">
        <v>8284170829</v>
      </c>
      <c r="Y26" s="26">
        <v>2929398605</v>
      </c>
      <c r="Z26" s="25">
        <v>589782803</v>
      </c>
      <c r="AA26" s="25">
        <v>406607051</v>
      </c>
      <c r="AB26" s="25">
        <v>35527353</v>
      </c>
      <c r="AC26" s="25">
        <v>62584860</v>
      </c>
      <c r="AD26" s="25">
        <v>368575370</v>
      </c>
      <c r="AE26" s="25">
        <v>4400757</v>
      </c>
      <c r="AF26" s="25">
        <v>466613310</v>
      </c>
      <c r="AG26" s="25">
        <v>8299875</v>
      </c>
      <c r="AH26" s="26">
        <v>20362367</v>
      </c>
      <c r="AI26" s="25">
        <v>1552006301</v>
      </c>
      <c r="AJ26" s="25">
        <v>218372357</v>
      </c>
      <c r="AK26" s="25">
        <v>24662379</v>
      </c>
      <c r="AL26" s="25">
        <v>38765</v>
      </c>
      <c r="AM26" s="25"/>
      <c r="AN26" s="6">
        <v>66385231616</v>
      </c>
      <c r="AP26" s="32"/>
    </row>
    <row r="27" spans="1:42" ht="10.5" customHeight="1">
      <c r="A27" s="24">
        <v>2005</v>
      </c>
      <c r="B27" s="2"/>
      <c r="D27" s="25">
        <v>922309926</v>
      </c>
      <c r="I27" s="25">
        <v>223759862</v>
      </c>
      <c r="J27" s="33">
        <v>4381646921</v>
      </c>
      <c r="K27" s="33">
        <v>1134758</v>
      </c>
      <c r="L27" s="25"/>
      <c r="M27" s="25">
        <v>175738876</v>
      </c>
      <c r="N27" s="25">
        <v>336489970</v>
      </c>
      <c r="O27" s="25">
        <v>886410768</v>
      </c>
      <c r="Q27" s="25">
        <v>39584022628</v>
      </c>
      <c r="R27" s="25">
        <v>457134368</v>
      </c>
      <c r="S27" s="25">
        <v>10264460128</v>
      </c>
      <c r="T27" s="25">
        <v>78086276</v>
      </c>
      <c r="U27" s="25">
        <v>181852924</v>
      </c>
      <c r="V27" s="25">
        <v>298075953</v>
      </c>
      <c r="W27" s="26">
        <v>242672574</v>
      </c>
      <c r="X27" s="25">
        <v>10515773662</v>
      </c>
      <c r="Y27" s="26">
        <v>2905293977</v>
      </c>
      <c r="Z27" s="25">
        <v>634961549</v>
      </c>
      <c r="AA27" s="25">
        <v>389616942</v>
      </c>
      <c r="AB27" s="25">
        <v>30478570</v>
      </c>
      <c r="AC27" s="25">
        <v>75506587</v>
      </c>
      <c r="AD27" s="25">
        <v>263529060</v>
      </c>
      <c r="AE27" s="25">
        <v>3683746</v>
      </c>
      <c r="AF27" s="25">
        <v>489309259</v>
      </c>
      <c r="AG27" s="25">
        <v>9076622</v>
      </c>
      <c r="AH27" s="26">
        <v>46943524</v>
      </c>
      <c r="AI27" s="25">
        <v>1151522983</v>
      </c>
      <c r="AJ27" s="25">
        <v>196324310</v>
      </c>
      <c r="AK27" s="25">
        <v>30051208</v>
      </c>
      <c r="AL27" s="25">
        <v>19085</v>
      </c>
      <c r="AM27" s="25"/>
      <c r="AN27" s="6">
        <v>75434994169</v>
      </c>
      <c r="AP27" s="32"/>
    </row>
    <row r="28" spans="1:42" ht="10.5" customHeight="1">
      <c r="A28" s="24">
        <v>2006</v>
      </c>
      <c r="B28" s="2"/>
      <c r="D28" s="25">
        <v>998637874</v>
      </c>
      <c r="I28" s="25">
        <v>208956448</v>
      </c>
      <c r="J28" s="33">
        <v>4475624044</v>
      </c>
      <c r="K28" s="33">
        <v>892341</v>
      </c>
      <c r="L28" s="25"/>
      <c r="M28" s="25">
        <v>206411900</v>
      </c>
      <c r="N28" s="25">
        <v>317380185</v>
      </c>
      <c r="O28" s="25">
        <v>976181083</v>
      </c>
      <c r="P28" s="25">
        <v>15295426</v>
      </c>
      <c r="Q28" s="25">
        <v>46625435817</v>
      </c>
      <c r="R28" s="25">
        <v>474144982</v>
      </c>
      <c r="S28" s="25">
        <v>11184641486</v>
      </c>
      <c r="T28" s="25">
        <v>81265319</v>
      </c>
      <c r="U28" s="25">
        <v>191836511</v>
      </c>
      <c r="V28" s="25">
        <v>330617740</v>
      </c>
      <c r="W28" s="26">
        <v>298020454</v>
      </c>
      <c r="X28" s="25">
        <v>12888264671</v>
      </c>
      <c r="Y28" s="26">
        <v>3266796938</v>
      </c>
      <c r="Z28" s="25">
        <v>669820227</v>
      </c>
      <c r="AA28" s="25">
        <v>454628916</v>
      </c>
      <c r="AB28" s="25">
        <v>27853098</v>
      </c>
      <c r="AC28" s="25">
        <v>98907087</v>
      </c>
      <c r="AD28" s="25">
        <v>416339478</v>
      </c>
      <c r="AE28" s="25">
        <v>2686825</v>
      </c>
      <c r="AF28" s="25">
        <v>607598952</v>
      </c>
      <c r="AG28" s="25">
        <v>8769868</v>
      </c>
      <c r="AH28" s="26">
        <v>67474028</v>
      </c>
      <c r="AI28" s="25">
        <v>1067830718</v>
      </c>
      <c r="AJ28" s="25">
        <v>143270959</v>
      </c>
      <c r="AK28" s="25">
        <v>32251382</v>
      </c>
      <c r="AL28" s="25">
        <v>6087</v>
      </c>
      <c r="AM28" s="25"/>
      <c r="AN28" s="6">
        <v>86806215992</v>
      </c>
      <c r="AP28" s="32"/>
    </row>
    <row r="29" spans="1:42" ht="10.5" customHeight="1">
      <c r="A29" s="24">
        <v>2007</v>
      </c>
      <c r="B29" s="2"/>
      <c r="C29" s="3">
        <v>709127318</v>
      </c>
      <c r="D29" s="25">
        <v>1072860912</v>
      </c>
      <c r="E29" s="25">
        <v>581282141</v>
      </c>
      <c r="F29" s="25">
        <v>4261927384</v>
      </c>
      <c r="G29" s="25">
        <v>349030678</v>
      </c>
      <c r="H29" s="25"/>
      <c r="I29" s="25">
        <v>246804902</v>
      </c>
      <c r="J29" s="33">
        <v>4804915875</v>
      </c>
      <c r="K29" s="33">
        <v>344627</v>
      </c>
      <c r="L29" s="25"/>
      <c r="M29" s="25">
        <v>235785280</v>
      </c>
      <c r="N29" s="25">
        <v>339784678</v>
      </c>
      <c r="O29" s="25">
        <v>1267920900</v>
      </c>
      <c r="P29" s="25">
        <v>137107204</v>
      </c>
      <c r="Q29" s="25">
        <v>57139115491</v>
      </c>
      <c r="R29" s="25">
        <v>562607954</v>
      </c>
      <c r="S29" s="25">
        <v>12012843227</v>
      </c>
      <c r="T29" s="25">
        <v>92646577</v>
      </c>
      <c r="U29" s="25">
        <v>230687550</v>
      </c>
      <c r="V29" s="25">
        <v>336185599</v>
      </c>
      <c r="W29" s="26">
        <v>274079166</v>
      </c>
      <c r="X29" s="25">
        <v>11054723976</v>
      </c>
      <c r="Y29" s="26">
        <v>1858919260</v>
      </c>
      <c r="Z29" s="25">
        <v>460904967</v>
      </c>
      <c r="AA29" s="25">
        <v>322514938</v>
      </c>
      <c r="AB29" s="25">
        <v>14756540</v>
      </c>
      <c r="AC29" s="25">
        <v>63175645</v>
      </c>
      <c r="AD29" s="25">
        <v>297507361</v>
      </c>
      <c r="AE29" s="25">
        <v>1396989</v>
      </c>
      <c r="AF29" s="25">
        <v>520391579</v>
      </c>
      <c r="AG29" s="25">
        <v>5649187</v>
      </c>
      <c r="AH29" s="26">
        <v>50362410</v>
      </c>
      <c r="AI29" s="25">
        <v>686032424</v>
      </c>
      <c r="AJ29" s="25">
        <v>99238828</v>
      </c>
      <c r="AK29" s="25">
        <v>64890161</v>
      </c>
      <c r="AL29" s="25">
        <v>204056</v>
      </c>
      <c r="AM29" s="25"/>
      <c r="AN29" s="6">
        <v>100717273690</v>
      </c>
      <c r="AP29" s="32"/>
    </row>
    <row r="30" spans="1:42" ht="10.5" customHeight="1">
      <c r="A30" s="24">
        <v>2008</v>
      </c>
      <c r="B30" s="2"/>
      <c r="C30" s="3">
        <v>11724297795</v>
      </c>
      <c r="D30" s="25">
        <v>898433348</v>
      </c>
      <c r="E30" s="25">
        <v>1780781306</v>
      </c>
      <c r="F30" s="25">
        <v>12381322528</v>
      </c>
      <c r="G30" s="25">
        <v>1025146747</v>
      </c>
      <c r="H30" s="25">
        <v>659694482</v>
      </c>
      <c r="I30" s="25">
        <v>234144014</v>
      </c>
      <c r="J30" s="33">
        <v>6325556826</v>
      </c>
      <c r="K30" s="33">
        <v>54038835</v>
      </c>
      <c r="L30" s="25"/>
      <c r="M30" s="25">
        <v>267112087</v>
      </c>
      <c r="N30" s="25">
        <v>324867435</v>
      </c>
      <c r="O30" s="25">
        <v>1201800185</v>
      </c>
      <c r="P30" s="25">
        <v>0</v>
      </c>
      <c r="Q30" s="25">
        <v>67598127978</v>
      </c>
      <c r="R30" s="25">
        <v>573177637.64999998</v>
      </c>
      <c r="S30" s="25">
        <v>11142819707</v>
      </c>
      <c r="T30" s="25">
        <v>119238297</v>
      </c>
      <c r="U30" s="25">
        <v>297922914</v>
      </c>
      <c r="V30" s="25">
        <v>362105973</v>
      </c>
      <c r="W30" s="26">
        <v>342396028</v>
      </c>
      <c r="X30" s="25">
        <v>5313053043</v>
      </c>
      <c r="Y30" s="26">
        <v>26499913</v>
      </c>
      <c r="Z30" s="25">
        <v>20701709</v>
      </c>
      <c r="AA30" s="25">
        <v>73389097</v>
      </c>
      <c r="AB30" s="25">
        <v>57012</v>
      </c>
      <c r="AC30" s="25">
        <v>17929</v>
      </c>
      <c r="AD30" s="25">
        <v>16007481</v>
      </c>
      <c r="AE30" s="25">
        <v>43520</v>
      </c>
      <c r="AF30" s="25">
        <v>0</v>
      </c>
      <c r="AG30" s="25">
        <v>85809</v>
      </c>
      <c r="AH30" s="26">
        <v>4403888</v>
      </c>
      <c r="AI30" s="25">
        <v>13846757</v>
      </c>
      <c r="AJ30" s="25">
        <v>7297363</v>
      </c>
      <c r="AK30" s="25">
        <v>8705477</v>
      </c>
      <c r="AL30" s="25">
        <v>297198</v>
      </c>
      <c r="AM30" s="25"/>
      <c r="AN30" s="6">
        <v>122505083436</v>
      </c>
      <c r="AP30" s="32"/>
    </row>
    <row r="31" spans="1:42" ht="10.5" customHeight="1">
      <c r="A31" s="24">
        <v>2009</v>
      </c>
      <c r="B31" s="2"/>
      <c r="C31" s="3">
        <v>16512138405</v>
      </c>
      <c r="D31" s="25">
        <v>767830703</v>
      </c>
      <c r="E31" s="25">
        <v>1921372718</v>
      </c>
      <c r="F31" s="25">
        <v>12441081355</v>
      </c>
      <c r="G31" s="25">
        <v>1784579981</v>
      </c>
      <c r="H31" s="25">
        <v>2065857103</v>
      </c>
      <c r="I31" s="25">
        <v>207043166</v>
      </c>
      <c r="J31" s="33">
        <v>7921219766</v>
      </c>
      <c r="K31" s="33">
        <v>135058794</v>
      </c>
      <c r="L31" s="25"/>
      <c r="M31" s="25">
        <v>285646508</v>
      </c>
      <c r="N31" s="25">
        <v>370509394</v>
      </c>
      <c r="O31" s="25">
        <v>1026503256</v>
      </c>
      <c r="P31" s="25">
        <v>0</v>
      </c>
      <c r="Q31" s="25">
        <v>71964699255.830002</v>
      </c>
      <c r="R31" s="25">
        <v>595774925.95000005</v>
      </c>
      <c r="S31" s="25">
        <v>12897752093</v>
      </c>
      <c r="T31" s="25">
        <v>118852507</v>
      </c>
      <c r="U31" s="25">
        <v>295592706</v>
      </c>
      <c r="V31" s="25">
        <v>455500805</v>
      </c>
      <c r="W31" s="26">
        <v>315248826</v>
      </c>
      <c r="X31" s="25">
        <v>2355241892</v>
      </c>
      <c r="Y31" s="26">
        <v>23237565</v>
      </c>
      <c r="Z31" s="25">
        <v>16242622</v>
      </c>
      <c r="AA31" s="25">
        <v>11787264</v>
      </c>
      <c r="AB31" s="25">
        <v>10108</v>
      </c>
      <c r="AC31" s="25">
        <v>189325</v>
      </c>
      <c r="AD31" s="25">
        <v>-2380</v>
      </c>
      <c r="AE31" s="25">
        <v>306161</v>
      </c>
      <c r="AF31" s="25">
        <v>0</v>
      </c>
      <c r="AG31" s="25">
        <v>20676</v>
      </c>
      <c r="AH31" s="26">
        <v>0</v>
      </c>
      <c r="AI31" s="25">
        <v>10018384</v>
      </c>
      <c r="AJ31" s="25">
        <v>3487254</v>
      </c>
      <c r="AK31" s="25">
        <v>9152665</v>
      </c>
      <c r="AL31" s="25">
        <v>317758</v>
      </c>
      <c r="AM31" s="25"/>
      <c r="AN31" s="6">
        <v>134805947049.83</v>
      </c>
      <c r="AP31" s="32"/>
    </row>
    <row r="32" spans="1:42" ht="10.5" customHeight="1">
      <c r="A32" s="24">
        <v>2010</v>
      </c>
      <c r="B32" s="2"/>
      <c r="C32" s="3">
        <v>21436810618</v>
      </c>
      <c r="D32" s="25">
        <v>898491599</v>
      </c>
      <c r="E32" s="25">
        <v>2358273737</v>
      </c>
      <c r="F32" s="25">
        <v>14642842767</v>
      </c>
      <c r="G32" s="25">
        <v>1662248712</v>
      </c>
      <c r="H32" s="25">
        <v>2650934907</v>
      </c>
      <c r="I32" s="25">
        <v>212674447</v>
      </c>
      <c r="J32" s="33">
        <v>8165230383</v>
      </c>
      <c r="K32" s="33">
        <v>188676276</v>
      </c>
      <c r="L32" s="25"/>
      <c r="M32" s="25">
        <v>325243333</v>
      </c>
      <c r="N32" s="25">
        <v>381825904</v>
      </c>
      <c r="O32" s="25">
        <v>1347081381</v>
      </c>
      <c r="P32" s="25">
        <v>0</v>
      </c>
      <c r="Q32" s="25">
        <v>80936547754</v>
      </c>
      <c r="R32" s="25">
        <v>586339058.60000002</v>
      </c>
      <c r="S32" s="25">
        <v>15950564170</v>
      </c>
      <c r="T32" s="25">
        <v>130732128</v>
      </c>
      <c r="U32" s="25">
        <v>320189891</v>
      </c>
      <c r="V32" s="25">
        <v>365996449</v>
      </c>
      <c r="W32" s="26">
        <v>325311909</v>
      </c>
      <c r="X32" s="25">
        <v>333423870</v>
      </c>
      <c r="Y32" s="26">
        <v>30068073</v>
      </c>
      <c r="Z32" s="25">
        <v>5013182</v>
      </c>
      <c r="AA32" s="25">
        <v>4558807</v>
      </c>
      <c r="AB32" s="25">
        <v>12716</v>
      </c>
      <c r="AC32" s="25">
        <v>33415</v>
      </c>
      <c r="AD32" s="25">
        <v>4746</v>
      </c>
      <c r="AE32" s="25">
        <v>52405</v>
      </c>
      <c r="AF32" s="25">
        <v>0</v>
      </c>
      <c r="AG32" s="25">
        <v>20638</v>
      </c>
      <c r="AH32" s="26">
        <v>3370854</v>
      </c>
      <c r="AI32" s="25">
        <v>2049226</v>
      </c>
      <c r="AJ32" s="25">
        <v>434935</v>
      </c>
      <c r="AK32" s="25">
        <v>1671665</v>
      </c>
      <c r="AL32" s="25">
        <v>199135</v>
      </c>
      <c r="AM32" s="25"/>
      <c r="AN32" s="6">
        <v>153138649043</v>
      </c>
      <c r="AP32" s="32"/>
    </row>
    <row r="33" spans="1:43" ht="10.5" customHeight="1">
      <c r="A33" s="24">
        <v>2011</v>
      </c>
      <c r="B33" s="2"/>
      <c r="C33" s="3">
        <v>21919890047</v>
      </c>
      <c r="D33" s="25">
        <v>1150158986</v>
      </c>
      <c r="E33" s="25">
        <v>2946180730</v>
      </c>
      <c r="F33" s="25">
        <v>18421906712</v>
      </c>
      <c r="G33" s="25">
        <v>2587790134</v>
      </c>
      <c r="H33" s="25">
        <v>3061312382</v>
      </c>
      <c r="I33" s="25">
        <v>193770470</v>
      </c>
      <c r="J33" s="33">
        <v>9110618834</v>
      </c>
      <c r="K33" s="33">
        <v>302826314</v>
      </c>
      <c r="L33" s="25"/>
      <c r="M33" s="25">
        <v>441204581</v>
      </c>
      <c r="N33" s="25">
        <v>422375645</v>
      </c>
      <c r="O33" s="25">
        <v>1544616621</v>
      </c>
      <c r="P33" s="25">
        <v>0</v>
      </c>
      <c r="Q33" s="25">
        <v>92088026939.580002</v>
      </c>
      <c r="R33" s="25">
        <v>600294441.61000001</v>
      </c>
      <c r="S33" s="25">
        <v>18862622362</v>
      </c>
      <c r="T33" s="25">
        <v>146575518</v>
      </c>
      <c r="U33" s="25">
        <v>391760755</v>
      </c>
      <c r="V33" s="25">
        <v>409638703</v>
      </c>
      <c r="W33" s="26">
        <v>393953630</v>
      </c>
      <c r="X33" s="25">
        <v>268094018</v>
      </c>
      <c r="Y33" s="26">
        <v>8069209</v>
      </c>
      <c r="Z33" s="25">
        <v>694455</v>
      </c>
      <c r="AA33" s="25">
        <v>1158575</v>
      </c>
      <c r="AB33" s="25">
        <v>0</v>
      </c>
      <c r="AC33" s="25">
        <v>22927</v>
      </c>
      <c r="AD33" s="25">
        <v>0</v>
      </c>
      <c r="AE33" s="25">
        <v>0</v>
      </c>
      <c r="AF33" s="25">
        <v>0</v>
      </c>
      <c r="AG33" s="25">
        <v>4058</v>
      </c>
      <c r="AH33" s="26">
        <v>1799</v>
      </c>
      <c r="AI33" s="25">
        <v>2486277</v>
      </c>
      <c r="AJ33" s="25">
        <v>1188889</v>
      </c>
      <c r="AK33" s="25">
        <v>1107085</v>
      </c>
      <c r="AL33" s="25">
        <v>0</v>
      </c>
      <c r="AM33" s="25"/>
      <c r="AN33" s="6">
        <v>175128582727.58002</v>
      </c>
      <c r="AP33" s="32"/>
    </row>
    <row r="34" spans="1:43" ht="10.5" customHeight="1">
      <c r="A34" s="24">
        <v>2012</v>
      </c>
      <c r="B34" s="2"/>
      <c r="C34" s="3">
        <v>24140580845</v>
      </c>
      <c r="D34" s="25">
        <v>1181820219</v>
      </c>
      <c r="E34" s="25">
        <v>3763810899</v>
      </c>
      <c r="F34" s="25">
        <v>22533906733</v>
      </c>
      <c r="G34" s="25">
        <v>2053474348</v>
      </c>
      <c r="H34" s="25">
        <v>3773466696</v>
      </c>
      <c r="I34" s="25">
        <v>12977614</v>
      </c>
      <c r="J34" s="33">
        <v>10263664763</v>
      </c>
      <c r="K34" s="33">
        <v>345729556</v>
      </c>
      <c r="L34" s="25"/>
      <c r="M34" s="25">
        <v>463903833</v>
      </c>
      <c r="N34" s="25">
        <v>444942557</v>
      </c>
      <c r="O34" s="25">
        <v>1413437023</v>
      </c>
      <c r="P34" s="25">
        <v>0</v>
      </c>
      <c r="Q34" s="25">
        <v>103372273965</v>
      </c>
      <c r="R34" s="25">
        <v>630751833.55999994</v>
      </c>
      <c r="S34" s="25">
        <v>20768588931</v>
      </c>
      <c r="T34" s="25">
        <v>183939653</v>
      </c>
      <c r="U34" s="25">
        <v>464399130</v>
      </c>
      <c r="V34" s="25">
        <v>452610672</v>
      </c>
      <c r="W34" s="26">
        <v>431901366</v>
      </c>
      <c r="X34" s="25">
        <v>210091941</v>
      </c>
      <c r="Y34" s="26">
        <v>0</v>
      </c>
      <c r="Z34" s="25">
        <v>369483</v>
      </c>
      <c r="AA34" s="25">
        <v>607961</v>
      </c>
      <c r="AB34" s="25">
        <v>0</v>
      </c>
      <c r="AC34" s="25">
        <v>838</v>
      </c>
      <c r="AD34" s="25">
        <v>0</v>
      </c>
      <c r="AE34" s="25">
        <v>0</v>
      </c>
      <c r="AF34" s="25">
        <v>4220</v>
      </c>
      <c r="AG34" s="25">
        <v>0</v>
      </c>
      <c r="AH34" s="26">
        <v>135597</v>
      </c>
      <c r="AI34" s="25">
        <v>1835999</v>
      </c>
      <c r="AJ34" s="25">
        <v>358053</v>
      </c>
      <c r="AK34" s="25">
        <v>2799949</v>
      </c>
      <c r="AL34" s="25">
        <v>0</v>
      </c>
      <c r="AM34" s="25"/>
      <c r="AN34" s="6">
        <v>197035478369</v>
      </c>
      <c r="AP34" s="32"/>
    </row>
    <row r="35" spans="1:43" ht="10.5" customHeight="1">
      <c r="A35" s="24">
        <v>2013</v>
      </c>
      <c r="B35" s="2"/>
      <c r="C35" s="3">
        <v>32093991331</v>
      </c>
      <c r="D35" s="25">
        <v>1188977741</v>
      </c>
      <c r="E35" s="25">
        <v>4278315616</v>
      </c>
      <c r="F35" s="25">
        <v>26047572895</v>
      </c>
      <c r="G35" s="25">
        <v>2678819697</v>
      </c>
      <c r="H35" s="25">
        <v>4285317676</v>
      </c>
      <c r="I35" s="25">
        <v>10521478</v>
      </c>
      <c r="J35" s="33">
        <v>11197939107</v>
      </c>
      <c r="K35" s="33">
        <v>626541611</v>
      </c>
      <c r="L35" s="25">
        <v>214459022</v>
      </c>
      <c r="M35" s="25">
        <v>479892490</v>
      </c>
      <c r="N35" s="25">
        <v>491040858</v>
      </c>
      <c r="O35" s="25">
        <v>1516232175</v>
      </c>
      <c r="P35" s="25">
        <v>0</v>
      </c>
      <c r="Q35" s="25">
        <v>113953333131</v>
      </c>
      <c r="R35" s="25">
        <v>686254870.50999999</v>
      </c>
      <c r="S35" s="25">
        <v>22684849755</v>
      </c>
      <c r="T35" s="25">
        <v>191158583</v>
      </c>
      <c r="U35" s="25">
        <v>489461811</v>
      </c>
      <c r="V35" s="25">
        <v>469557390</v>
      </c>
      <c r="W35" s="26">
        <v>421780017</v>
      </c>
      <c r="X35" s="25">
        <v>105381816</v>
      </c>
      <c r="Y35" s="26">
        <v>0</v>
      </c>
      <c r="Z35" s="25">
        <v>145277</v>
      </c>
      <c r="AA35" s="25">
        <v>547013</v>
      </c>
      <c r="AB35" s="25">
        <v>0</v>
      </c>
      <c r="AC35" s="25">
        <v>826</v>
      </c>
      <c r="AD35" s="25">
        <v>35943</v>
      </c>
      <c r="AE35" s="25">
        <v>150007</v>
      </c>
      <c r="AF35" s="25">
        <v>0</v>
      </c>
      <c r="AG35" s="25">
        <v>0</v>
      </c>
      <c r="AH35" s="26">
        <v>0</v>
      </c>
      <c r="AI35" s="25">
        <v>134959</v>
      </c>
      <c r="AJ35" s="25">
        <v>75105</v>
      </c>
      <c r="AK35" s="25">
        <v>780717</v>
      </c>
      <c r="AL35" s="25">
        <v>0</v>
      </c>
      <c r="AM35" s="25"/>
      <c r="AN35" s="6">
        <v>224071910150</v>
      </c>
      <c r="AP35" s="32"/>
    </row>
    <row r="36" spans="1:43" ht="10.5" customHeight="1">
      <c r="A36" s="24">
        <v>2014</v>
      </c>
      <c r="B36" s="2"/>
      <c r="C36" s="3">
        <v>29407001112</v>
      </c>
      <c r="D36" s="25">
        <v>1407649922</v>
      </c>
      <c r="E36" s="25">
        <v>4967332041</v>
      </c>
      <c r="F36" s="25">
        <v>31365429211</v>
      </c>
      <c r="G36" s="25">
        <v>3236839548</v>
      </c>
      <c r="H36" s="25">
        <v>5518291043</v>
      </c>
      <c r="I36" s="25">
        <v>6141393</v>
      </c>
      <c r="J36" s="25">
        <v>13079214169</v>
      </c>
      <c r="K36" s="25">
        <v>920568540</v>
      </c>
      <c r="L36" s="25">
        <v>541495710</v>
      </c>
      <c r="M36" s="25">
        <v>501918642</v>
      </c>
      <c r="N36" s="25">
        <v>629031451</v>
      </c>
      <c r="O36" s="25">
        <v>1441558503</v>
      </c>
      <c r="P36" s="25">
        <v>0</v>
      </c>
      <c r="Q36" s="25">
        <v>128986580799</v>
      </c>
      <c r="R36" s="25">
        <v>741220445.82000005</v>
      </c>
      <c r="S36" s="25">
        <v>25626433261</v>
      </c>
      <c r="T36" s="25">
        <v>208718369</v>
      </c>
      <c r="U36" s="25">
        <v>527339492</v>
      </c>
      <c r="V36" s="25">
        <v>691049412</v>
      </c>
      <c r="W36" s="26">
        <v>520287837</v>
      </c>
      <c r="X36" s="25">
        <v>141729412</v>
      </c>
      <c r="Y36" s="26">
        <v>0</v>
      </c>
      <c r="Z36" s="25">
        <v>476732</v>
      </c>
      <c r="AA36" s="25">
        <v>528426</v>
      </c>
      <c r="AB36" s="25">
        <v>0</v>
      </c>
      <c r="AC36" s="25">
        <v>268447</v>
      </c>
      <c r="AD36" s="25">
        <v>34590</v>
      </c>
      <c r="AE36" s="25">
        <v>0</v>
      </c>
      <c r="AF36" s="25">
        <v>0</v>
      </c>
      <c r="AG36" s="25">
        <v>0</v>
      </c>
      <c r="AH36" s="26">
        <v>0</v>
      </c>
      <c r="AI36" s="25">
        <v>706901</v>
      </c>
      <c r="AJ36" s="25">
        <v>73417</v>
      </c>
      <c r="AK36" s="25">
        <v>368115</v>
      </c>
      <c r="AL36" s="25">
        <v>0</v>
      </c>
      <c r="AM36" s="25"/>
      <c r="AN36" s="6">
        <v>250542536282</v>
      </c>
      <c r="AP36" s="32"/>
    </row>
    <row r="37" spans="1:43" ht="10.5" customHeight="1">
      <c r="A37" s="24">
        <v>2015</v>
      </c>
      <c r="B37" s="2"/>
      <c r="C37" s="3">
        <v>34720412279</v>
      </c>
      <c r="D37" s="25">
        <v>1467381529</v>
      </c>
      <c r="E37" s="25">
        <v>5837899459</v>
      </c>
      <c r="F37" s="25">
        <v>34880809785</v>
      </c>
      <c r="G37" s="25">
        <v>3874750248</v>
      </c>
      <c r="H37" s="25">
        <v>6576290528</v>
      </c>
      <c r="I37" s="25">
        <v>2663237</v>
      </c>
      <c r="J37" s="25">
        <v>14167099825</v>
      </c>
      <c r="K37" s="25">
        <v>885873184</v>
      </c>
      <c r="L37" s="25">
        <v>503306442</v>
      </c>
      <c r="M37" s="25">
        <v>521582366</v>
      </c>
      <c r="N37" s="25">
        <v>605827306</v>
      </c>
      <c r="O37" s="25">
        <v>1601164296</v>
      </c>
      <c r="P37" s="25">
        <v>0</v>
      </c>
      <c r="Q37" s="25">
        <v>137426663944</v>
      </c>
      <c r="R37" s="25">
        <v>796190574.31000006</v>
      </c>
      <c r="S37" s="25">
        <v>28974010449</v>
      </c>
      <c r="T37" s="25">
        <v>202534141</v>
      </c>
      <c r="U37" s="25">
        <v>553019068</v>
      </c>
      <c r="V37" s="25">
        <v>763171175</v>
      </c>
      <c r="W37" s="26">
        <v>581868918</v>
      </c>
      <c r="X37" s="25">
        <v>94031012</v>
      </c>
      <c r="Y37" s="26">
        <v>0</v>
      </c>
      <c r="Z37" s="25">
        <v>459143</v>
      </c>
      <c r="AA37" s="25">
        <v>320796</v>
      </c>
      <c r="AB37" s="25">
        <v>0</v>
      </c>
      <c r="AC37" s="25">
        <v>141569</v>
      </c>
      <c r="AD37" s="25">
        <v>9832</v>
      </c>
      <c r="AE37" s="25">
        <v>0</v>
      </c>
      <c r="AF37" s="25">
        <v>0</v>
      </c>
      <c r="AG37" s="25">
        <v>0</v>
      </c>
      <c r="AH37" s="26">
        <v>0</v>
      </c>
      <c r="AI37" s="25">
        <v>124218</v>
      </c>
      <c r="AJ37" s="25">
        <v>62613</v>
      </c>
      <c r="AK37" s="25">
        <v>1618</v>
      </c>
      <c r="AL37" s="25">
        <v>0</v>
      </c>
      <c r="AM37" s="25">
        <v>411635063</v>
      </c>
      <c r="AN37" s="6">
        <v>275062633019</v>
      </c>
      <c r="AP37" s="32"/>
    </row>
    <row r="38" spans="1:43" ht="10.5" customHeight="1">
      <c r="A38" s="24">
        <v>2016</v>
      </c>
      <c r="B38" s="2"/>
      <c r="C38" s="3">
        <v>45460980028</v>
      </c>
      <c r="D38" s="25">
        <v>1502354952</v>
      </c>
      <c r="E38" s="25">
        <v>6861583615</v>
      </c>
      <c r="F38" s="25">
        <v>39882611469</v>
      </c>
      <c r="G38" s="25">
        <v>4523474104</v>
      </c>
      <c r="H38" s="25">
        <v>7479710465</v>
      </c>
      <c r="I38" s="25">
        <v>908334</v>
      </c>
      <c r="J38" s="25">
        <v>15967169322</v>
      </c>
      <c r="K38" s="25">
        <v>851968913</v>
      </c>
      <c r="L38" s="25">
        <v>510803316</v>
      </c>
      <c r="M38" s="25">
        <v>538215139</v>
      </c>
      <c r="N38" s="25">
        <v>684103913</v>
      </c>
      <c r="O38" s="25">
        <v>1724479248</v>
      </c>
      <c r="P38" s="25">
        <v>0</v>
      </c>
      <c r="Q38" s="25">
        <v>148012981105</v>
      </c>
      <c r="R38" s="25">
        <v>850092176</v>
      </c>
      <c r="S38" s="25">
        <v>30301517688</v>
      </c>
      <c r="T38" s="25">
        <v>201809836</v>
      </c>
      <c r="U38" s="25">
        <v>522465976</v>
      </c>
      <c r="V38" s="25">
        <v>844823205</v>
      </c>
      <c r="W38" s="26">
        <v>657623885</v>
      </c>
      <c r="X38" s="25">
        <v>72949140</v>
      </c>
      <c r="Y38" s="26">
        <v>0</v>
      </c>
      <c r="Z38" s="25">
        <v>13471</v>
      </c>
      <c r="AA38" s="25">
        <v>134159</v>
      </c>
      <c r="AB38" s="25">
        <v>0</v>
      </c>
      <c r="AC38" s="25">
        <v>50165</v>
      </c>
      <c r="AD38" s="25">
        <v>4402</v>
      </c>
      <c r="AE38" s="25">
        <v>0</v>
      </c>
      <c r="AF38" s="25">
        <v>0</v>
      </c>
      <c r="AG38" s="25">
        <v>0</v>
      </c>
      <c r="AH38" s="26">
        <v>0</v>
      </c>
      <c r="AI38" s="25">
        <v>47198</v>
      </c>
      <c r="AJ38" s="25">
        <v>15396</v>
      </c>
      <c r="AK38" s="25">
        <v>1256074</v>
      </c>
      <c r="AL38" s="25">
        <v>0</v>
      </c>
      <c r="AM38" s="25">
        <v>459725977</v>
      </c>
      <c r="AN38" s="6">
        <v>307521884635</v>
      </c>
      <c r="AQ38" s="34" t="s">
        <v>62</v>
      </c>
    </row>
    <row r="39" spans="1:43" ht="10.5" customHeight="1">
      <c r="A39" s="24">
        <v>2017</v>
      </c>
      <c r="B39" s="2"/>
      <c r="C39" s="3">
        <v>51080618343</v>
      </c>
      <c r="D39" s="25">
        <v>1548106479</v>
      </c>
      <c r="E39" s="25">
        <v>8377323287</v>
      </c>
      <c r="F39" s="25">
        <v>54327154731</v>
      </c>
      <c r="G39" s="25">
        <v>5178611460</v>
      </c>
      <c r="H39" s="25">
        <v>9447520532</v>
      </c>
      <c r="I39" s="25">
        <v>1167807</v>
      </c>
      <c r="J39" s="25">
        <v>16344843946</v>
      </c>
      <c r="K39" s="25">
        <v>763614170</v>
      </c>
      <c r="L39" s="25">
        <v>543416749</v>
      </c>
      <c r="M39" s="25">
        <v>560375111</v>
      </c>
      <c r="N39" s="25">
        <v>710748939</v>
      </c>
      <c r="O39" s="25">
        <v>1926841184</v>
      </c>
      <c r="P39" s="25">
        <v>0</v>
      </c>
      <c r="Q39" s="25">
        <v>162104124260</v>
      </c>
      <c r="R39" s="25">
        <v>924787073.99999988</v>
      </c>
      <c r="S39" s="25">
        <v>35409427888</v>
      </c>
      <c r="T39" s="25">
        <v>210652341</v>
      </c>
      <c r="U39" s="25">
        <v>610391957</v>
      </c>
      <c r="V39" s="25">
        <v>901503068</v>
      </c>
      <c r="W39" s="26">
        <v>663531119</v>
      </c>
      <c r="X39" s="25">
        <v>87972879</v>
      </c>
      <c r="Y39" s="26">
        <v>0</v>
      </c>
      <c r="Z39" s="25">
        <v>258227</v>
      </c>
      <c r="AA39" s="25">
        <v>676812</v>
      </c>
      <c r="AB39" s="25">
        <v>0</v>
      </c>
      <c r="AC39" s="25">
        <v>0</v>
      </c>
      <c r="AD39" s="25">
        <v>9022</v>
      </c>
      <c r="AE39" s="25">
        <v>0</v>
      </c>
      <c r="AF39" s="25">
        <v>0</v>
      </c>
      <c r="AG39" s="25">
        <v>0</v>
      </c>
      <c r="AH39" s="26">
        <v>0</v>
      </c>
      <c r="AI39" s="25">
        <v>37307</v>
      </c>
      <c r="AJ39" s="25">
        <v>5711</v>
      </c>
      <c r="AK39" s="25">
        <v>13598</v>
      </c>
      <c r="AL39" s="25">
        <v>0</v>
      </c>
      <c r="AM39" s="25">
        <v>493634087</v>
      </c>
      <c r="AN39" s="6">
        <v>351996059893</v>
      </c>
      <c r="AP39" s="6">
        <f>+[2]Cuenta2017!$AC$7-[2]Cuenta2017!$AC$108-[2]Cuenta2017!$AC$142-[2]Cuenta2017!$AC$143-[2]Cuenta2017!$AC$146-[2]Cuenta2017!$AC$125-[2]Cuenta2017!$AC$138-[2]Cuenta2017!$AC$47</f>
        <v>350798946927</v>
      </c>
      <c r="AQ39" s="35">
        <f>+AP39-SUM(C39:AL39)+R39</f>
        <v>0</v>
      </c>
    </row>
    <row r="40" spans="1:43" ht="10.5" customHeight="1">
      <c r="A40" s="24">
        <v>2018</v>
      </c>
      <c r="B40" s="2"/>
      <c r="C40" s="3">
        <v>56316249752</v>
      </c>
      <c r="D40" s="25">
        <v>1801643225</v>
      </c>
      <c r="E40" s="25">
        <v>9487696156</v>
      </c>
      <c r="F40" s="25">
        <v>61077270715</v>
      </c>
      <c r="G40" s="25">
        <v>5639201742</v>
      </c>
      <c r="H40" s="25">
        <v>11091104640</v>
      </c>
      <c r="I40" s="25">
        <v>597722</v>
      </c>
      <c r="J40" s="25">
        <v>16712666344</v>
      </c>
      <c r="K40" s="25">
        <v>728395601</v>
      </c>
      <c r="L40" s="25">
        <v>476157178</v>
      </c>
      <c r="M40" s="25">
        <v>567499146</v>
      </c>
      <c r="N40" s="25">
        <v>759746512</v>
      </c>
      <c r="O40" s="25">
        <v>1983989208</v>
      </c>
      <c r="P40" s="25">
        <v>0</v>
      </c>
      <c r="Q40" s="25">
        <v>173029524203</v>
      </c>
      <c r="R40" s="25">
        <v>980091681.37</v>
      </c>
      <c r="S40" s="25">
        <v>36577534166</v>
      </c>
      <c r="T40" s="25">
        <v>216197033</v>
      </c>
      <c r="U40" s="25">
        <v>618132877</v>
      </c>
      <c r="V40" s="25">
        <v>915563256</v>
      </c>
      <c r="W40" s="26">
        <v>769694233</v>
      </c>
      <c r="X40" s="25">
        <v>67047</v>
      </c>
      <c r="Y40" s="26">
        <v>0</v>
      </c>
      <c r="Z40" s="25">
        <v>0</v>
      </c>
      <c r="AA40" s="25">
        <v>0</v>
      </c>
      <c r="AB40" s="25">
        <v>0</v>
      </c>
      <c r="AC40" s="25">
        <v>11905</v>
      </c>
      <c r="AD40" s="25">
        <v>0</v>
      </c>
      <c r="AE40" s="25">
        <v>0</v>
      </c>
      <c r="AF40" s="25">
        <v>0</v>
      </c>
      <c r="AG40" s="25">
        <v>0</v>
      </c>
      <c r="AH40" s="26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2961156484</v>
      </c>
      <c r="AN40" s="6">
        <v>382856476540</v>
      </c>
      <c r="AP40" s="6">
        <f>+[3]Cuenta2018!$AC$9-[3]Cuenta2018!$AC$112-[3]Cuenta2018!$AC$146-[3]Cuenta2018!$AC$147-[3]Cuenta2018!$AC$148-[3]Cuenta2018!$AC$129-[3]Cuenta2018!$AC$142-[3]Cuenta2018!$AC$150</f>
        <v>381740111494</v>
      </c>
      <c r="AQ40" s="35">
        <f>+AP40-SUM(C40:AM40)+R40</f>
        <v>10012349.000004888</v>
      </c>
    </row>
    <row r="41" spans="1:43" ht="10.5" customHeight="1">
      <c r="A41" s="24">
        <v>2019</v>
      </c>
      <c r="B41" s="2"/>
      <c r="C41" s="3">
        <v>58070979486</v>
      </c>
      <c r="D41" s="25">
        <v>2000153320</v>
      </c>
      <c r="E41" s="25">
        <v>9903136347</v>
      </c>
      <c r="F41" s="25">
        <v>67253620417</v>
      </c>
      <c r="G41" s="25">
        <v>6002287383</v>
      </c>
      <c r="H41" s="25">
        <v>12336030030</v>
      </c>
      <c r="I41" s="25">
        <v>84561</v>
      </c>
      <c r="J41" s="25">
        <v>19010262014</v>
      </c>
      <c r="K41" s="25">
        <v>749898194</v>
      </c>
      <c r="L41" s="25">
        <v>471011301</v>
      </c>
      <c r="M41" s="25">
        <v>563758858</v>
      </c>
      <c r="N41" s="25">
        <v>706537453</v>
      </c>
      <c r="O41" s="25">
        <v>1858964334</v>
      </c>
      <c r="P41" s="25">
        <v>0</v>
      </c>
      <c r="Q41" s="25">
        <v>188300058855</v>
      </c>
      <c r="R41" s="25">
        <v>1038870313.6</v>
      </c>
      <c r="S41" s="25">
        <v>39184916356</v>
      </c>
      <c r="T41" s="25">
        <v>271613939</v>
      </c>
      <c r="U41" s="25">
        <v>726226562</v>
      </c>
      <c r="V41" s="25">
        <v>1004197445</v>
      </c>
      <c r="W41" s="26">
        <v>858248033</v>
      </c>
      <c r="X41" s="25">
        <v>10426</v>
      </c>
      <c r="Y41" s="26">
        <v>0</v>
      </c>
      <c r="Z41" s="25">
        <v>0</v>
      </c>
      <c r="AA41" s="25">
        <v>0</v>
      </c>
      <c r="AB41" s="25">
        <v>0</v>
      </c>
      <c r="AC41" s="25">
        <v>3681</v>
      </c>
      <c r="AD41" s="25">
        <v>0</v>
      </c>
      <c r="AE41" s="25">
        <v>0</v>
      </c>
      <c r="AF41" s="25">
        <v>0</v>
      </c>
      <c r="AG41" s="25">
        <v>0</v>
      </c>
      <c r="AH41" s="26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3271078718</v>
      </c>
      <c r="AN41" s="6">
        <v>413650072328</v>
      </c>
      <c r="AP41" s="6"/>
      <c r="AQ41" s="35"/>
    </row>
    <row r="42" spans="1:43" ht="10.5" customHeight="1">
      <c r="A42" s="24">
        <v>2020</v>
      </c>
      <c r="B42" s="2"/>
      <c r="C42" s="3">
        <v>61487435314</v>
      </c>
      <c r="D42" s="25">
        <v>2149212803</v>
      </c>
      <c r="E42" s="25">
        <v>11411873688</v>
      </c>
      <c r="F42" s="25">
        <v>70295382162</v>
      </c>
      <c r="G42" s="25">
        <v>6476628345</v>
      </c>
      <c r="H42" s="25">
        <v>14197833323</v>
      </c>
      <c r="I42" s="25">
        <v>613907</v>
      </c>
      <c r="J42" s="25">
        <v>19658676588</v>
      </c>
      <c r="K42" s="25">
        <v>940883061</v>
      </c>
      <c r="L42" s="25">
        <v>610033737</v>
      </c>
      <c r="M42" s="25">
        <v>584612626</v>
      </c>
      <c r="N42" s="25">
        <v>675724447</v>
      </c>
      <c r="O42" s="25">
        <v>2120296203</v>
      </c>
      <c r="P42" s="25">
        <v>0</v>
      </c>
      <c r="Q42" s="25">
        <v>202689406737</v>
      </c>
      <c r="R42" s="25">
        <v>1032513329.8</v>
      </c>
      <c r="S42" s="25">
        <v>40955828359</v>
      </c>
      <c r="T42" s="25">
        <v>302218955</v>
      </c>
      <c r="U42" s="25">
        <v>804413537</v>
      </c>
      <c r="V42" s="25">
        <v>1269517208</v>
      </c>
      <c r="W42" s="26">
        <v>908460891</v>
      </c>
      <c r="X42" s="25">
        <v>0</v>
      </c>
      <c r="Y42" s="26">
        <v>0</v>
      </c>
      <c r="Z42" s="25">
        <v>0</v>
      </c>
      <c r="AA42" s="25">
        <v>0</v>
      </c>
      <c r="AB42" s="25">
        <v>0</v>
      </c>
      <c r="AC42" s="25">
        <v>17158</v>
      </c>
      <c r="AD42" s="25">
        <v>0</v>
      </c>
      <c r="AE42" s="25">
        <v>0</v>
      </c>
      <c r="AF42" s="25">
        <v>0</v>
      </c>
      <c r="AG42" s="25">
        <v>0</v>
      </c>
      <c r="AH42" s="26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3473573702</v>
      </c>
      <c r="AN42" s="6">
        <v>441871982153</v>
      </c>
      <c r="AP42" s="6">
        <f>+[4]Cuenta2020!$AC$9-[4]Cuenta2020!$AC$113-[4]Cuenta2020!$AC$130-[4]Cuenta2020!$AC$143-[4]Cuenta2020!$AC$147-[4]Cuenta2020!$AC$148-[4]Cuenta2020!$AC$149-[4]Cuenta2020!$AC$151</f>
        <v>441012642751</v>
      </c>
      <c r="AQ42" s="35">
        <f>+AP42-SUM(C42:AM42)+R42</f>
        <v>1.2159347534179688E-5</v>
      </c>
    </row>
    <row r="43" spans="1:43" ht="10.5" customHeight="1">
      <c r="A43" s="24">
        <v>2021</v>
      </c>
      <c r="B43" s="2"/>
      <c r="C43" s="3">
        <v>71500360157</v>
      </c>
      <c r="D43" s="25">
        <v>3040675687</v>
      </c>
      <c r="E43" s="25">
        <v>13914615496</v>
      </c>
      <c r="F43" s="25">
        <v>74208507741</v>
      </c>
      <c r="G43" s="25">
        <v>8472130767</v>
      </c>
      <c r="H43" s="25">
        <v>15354965448</v>
      </c>
      <c r="I43" s="25">
        <v>17382</v>
      </c>
      <c r="J43" s="25">
        <v>21778321883</v>
      </c>
      <c r="K43" s="25">
        <v>967711521</v>
      </c>
      <c r="L43" s="25">
        <v>562313226</v>
      </c>
      <c r="M43" s="25">
        <v>767975762</v>
      </c>
      <c r="N43" s="25">
        <v>579092216</v>
      </c>
      <c r="O43" s="25">
        <v>2865584199</v>
      </c>
      <c r="P43" s="25">
        <v>0</v>
      </c>
      <c r="Q43" s="25">
        <v>239988857348</v>
      </c>
      <c r="R43" s="25">
        <v>1099236190</v>
      </c>
      <c r="S43" s="25">
        <v>47097729305</v>
      </c>
      <c r="T43" s="25">
        <v>426935505</v>
      </c>
      <c r="U43" s="25">
        <v>1080450741</v>
      </c>
      <c r="V43" s="25">
        <v>1332567570</v>
      </c>
      <c r="W43" s="26">
        <v>1373899324</v>
      </c>
      <c r="X43" s="25">
        <v>0</v>
      </c>
      <c r="Y43" s="26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6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3822475463</v>
      </c>
      <c r="AN43" s="6">
        <v>510076860413</v>
      </c>
      <c r="AP43" s="6">
        <f>+[5]Cuenta2021!$AC$9-[5]Cuenta2021!$AC$113-[5]Cuenta2021!$AC$130-[5]Cuenta2021!$AC$143-[5]Cuenta2021!$AC$147-[5]Cuenta2021!$AC$148-[5]Cuenta2021!$AC$149-[5]Cuenta2021!$AC$151</f>
        <v>509135186741</v>
      </c>
      <c r="AQ43" s="35">
        <f>+AP43-SUM(C43:AM43)+R43</f>
        <v>0</v>
      </c>
    </row>
    <row r="44" spans="1:43" ht="10.5" customHeight="1">
      <c r="A44" s="24">
        <v>2022</v>
      </c>
      <c r="B44" s="2"/>
      <c r="C44" s="3">
        <v>82729332836</v>
      </c>
      <c r="D44" s="25">
        <v>3388552102</v>
      </c>
      <c r="E44" s="25">
        <v>17209013008</v>
      </c>
      <c r="F44" s="25">
        <v>84803149708</v>
      </c>
      <c r="G44" s="25">
        <v>11214215370</v>
      </c>
      <c r="H44" s="25">
        <v>16315101107</v>
      </c>
      <c r="I44" s="25">
        <v>0</v>
      </c>
      <c r="J44" s="25">
        <v>25220826814</v>
      </c>
      <c r="K44" s="25">
        <v>1127431707</v>
      </c>
      <c r="L44" s="25">
        <v>600861623</v>
      </c>
      <c r="M44" s="25">
        <v>1049914227</v>
      </c>
      <c r="N44" s="25">
        <v>519398232</v>
      </c>
      <c r="O44" s="25">
        <v>3553151042</v>
      </c>
      <c r="P44" s="25">
        <v>0</v>
      </c>
      <c r="Q44" s="25">
        <v>274477388855</v>
      </c>
      <c r="R44" s="25">
        <v>1205464169</v>
      </c>
      <c r="S44" s="25">
        <v>53051656626</v>
      </c>
      <c r="T44" s="25">
        <v>519207710</v>
      </c>
      <c r="U44" s="25">
        <v>1314533215</v>
      </c>
      <c r="V44" s="25">
        <v>1447188212</v>
      </c>
      <c r="W44" s="26">
        <v>1430347307</v>
      </c>
      <c r="X44" s="25">
        <v>0</v>
      </c>
      <c r="Y44" s="26">
        <v>0</v>
      </c>
      <c r="Z44" s="25">
        <v>0</v>
      </c>
      <c r="AA44" s="25">
        <v>0</v>
      </c>
      <c r="AB44" s="25">
        <v>0</v>
      </c>
      <c r="AC44" s="25">
        <v>4721</v>
      </c>
      <c r="AD44" s="25">
        <v>0</v>
      </c>
      <c r="AE44" s="25">
        <v>0</v>
      </c>
      <c r="AF44" s="25">
        <v>0</v>
      </c>
      <c r="AG44" s="25">
        <v>0</v>
      </c>
      <c r="AH44" s="26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4224334463</v>
      </c>
      <c r="AN44" s="6">
        <v>585595029936</v>
      </c>
      <c r="AP44" s="6"/>
      <c r="AQ44" s="35"/>
    </row>
    <row r="45" spans="1:43" ht="10.5" customHeight="1">
      <c r="A45" s="24">
        <v>2023</v>
      </c>
      <c r="B45" s="2"/>
      <c r="C45" s="3">
        <v>83529996287</v>
      </c>
      <c r="D45" s="25">
        <v>2565009205</v>
      </c>
      <c r="E45" s="25">
        <v>17998679054</v>
      </c>
      <c r="F45" s="25">
        <v>92151718467</v>
      </c>
      <c r="G45" s="25">
        <v>12591678988</v>
      </c>
      <c r="H45" s="25">
        <v>16647822828</v>
      </c>
      <c r="I45" s="25">
        <v>32423</v>
      </c>
      <c r="J45" s="25">
        <v>28139838364</v>
      </c>
      <c r="K45" s="25">
        <v>1031108307</v>
      </c>
      <c r="L45" s="25">
        <v>537256666</v>
      </c>
      <c r="M45" s="25">
        <v>751349750</v>
      </c>
      <c r="N45" s="25">
        <v>437136989</v>
      </c>
      <c r="O45" s="25">
        <v>3641260042</v>
      </c>
      <c r="P45" s="25">
        <v>0</v>
      </c>
      <c r="Q45" s="25">
        <v>287326291326</v>
      </c>
      <c r="R45" s="25">
        <v>1230657577</v>
      </c>
      <c r="S45" s="25">
        <v>53867701527</v>
      </c>
      <c r="T45" s="25">
        <v>351666156</v>
      </c>
      <c r="U45" s="25">
        <v>988901176</v>
      </c>
      <c r="V45" s="25">
        <v>1673342400</v>
      </c>
      <c r="W45" s="26">
        <v>1114056509</v>
      </c>
      <c r="X45" s="25">
        <v>0</v>
      </c>
      <c r="Y45" s="26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6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4663895707</v>
      </c>
      <c r="AN45" s="6">
        <v>612100500708</v>
      </c>
      <c r="AP45" s="32"/>
      <c r="AQ45" s="35"/>
    </row>
    <row r="46" spans="1:43" ht="10.5" customHeight="1">
      <c r="A46" s="24">
        <v>2024</v>
      </c>
      <c r="B46" s="2"/>
      <c r="C46" s="3">
        <v>85911275097</v>
      </c>
      <c r="D46" s="25">
        <v>2718415441</v>
      </c>
      <c r="E46" s="25">
        <v>18878234488</v>
      </c>
      <c r="F46" s="25">
        <v>98092601212</v>
      </c>
      <c r="G46" s="25">
        <v>13835636707</v>
      </c>
      <c r="H46" s="25">
        <v>16696862186</v>
      </c>
      <c r="I46" s="25">
        <v>0</v>
      </c>
      <c r="J46" s="25">
        <v>29048913830</v>
      </c>
      <c r="K46" s="25">
        <v>1039063940</v>
      </c>
      <c r="L46" s="25">
        <v>471719616</v>
      </c>
      <c r="M46" s="25">
        <v>770307906</v>
      </c>
      <c r="N46" s="25">
        <v>360357936</v>
      </c>
      <c r="O46" s="25">
        <v>3810113617</v>
      </c>
      <c r="P46" s="25">
        <v>0</v>
      </c>
      <c r="Q46" s="25">
        <v>315394891958</v>
      </c>
      <c r="R46" s="25">
        <v>1292986000</v>
      </c>
      <c r="S46" s="25">
        <v>58142282931</v>
      </c>
      <c r="T46" s="25">
        <v>389649554</v>
      </c>
      <c r="U46" s="25">
        <v>1086470029</v>
      </c>
      <c r="V46" s="25">
        <v>1801031394</v>
      </c>
      <c r="W46" s="26">
        <v>1192757618</v>
      </c>
      <c r="X46" s="25">
        <v>0</v>
      </c>
      <c r="Y46" s="26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6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5049585819</v>
      </c>
      <c r="AN46" s="6">
        <v>657293234015</v>
      </c>
      <c r="AP46" s="32"/>
      <c r="AQ46" s="35"/>
    </row>
    <row r="47" spans="1:43" ht="9.75" customHeight="1">
      <c r="B47" s="2"/>
      <c r="I47" s="3"/>
      <c r="Q47" s="3"/>
      <c r="S47" s="3"/>
      <c r="X47" s="3"/>
      <c r="AK47" s="3"/>
      <c r="AL47" s="3"/>
      <c r="AM47" s="3"/>
      <c r="AN47" s="6"/>
    </row>
    <row r="48" spans="1:43" ht="10.5" customHeight="1">
      <c r="B48" s="2"/>
      <c r="I48" s="3"/>
      <c r="Q48" s="3"/>
      <c r="S48" s="3"/>
      <c r="X48" s="3"/>
      <c r="AK48" s="3"/>
      <c r="AL48" s="3"/>
      <c r="AM48" s="3"/>
      <c r="AN48" s="6"/>
    </row>
    <row r="49" spans="2:40" ht="14.25" customHeight="1">
      <c r="B49" s="2"/>
      <c r="I49" s="8"/>
      <c r="J49" s="37"/>
      <c r="K49" s="35"/>
      <c r="Q49" s="3"/>
      <c r="S49" s="8"/>
      <c r="X49" s="8"/>
      <c r="AK49" s="3"/>
      <c r="AL49" s="3"/>
      <c r="AM49" s="3"/>
      <c r="AN49" s="6"/>
    </row>
    <row r="50" spans="2:40" ht="10.5" customHeight="1">
      <c r="B50" s="2"/>
      <c r="I50" s="3"/>
      <c r="Q50" s="3"/>
      <c r="S50" s="3"/>
      <c r="X50" s="3"/>
      <c r="AK50" s="3"/>
      <c r="AL50" s="3"/>
      <c r="AM50" s="3"/>
      <c r="AN50" s="6"/>
    </row>
    <row r="51" spans="2:40" ht="10.5" customHeight="1">
      <c r="B51" s="2"/>
      <c r="I51" s="8"/>
      <c r="K51" s="37"/>
      <c r="Q51" s="3"/>
      <c r="S51" s="8"/>
      <c r="X51" s="8"/>
      <c r="AK51" s="3"/>
      <c r="AL51" s="3"/>
      <c r="AM51" s="3"/>
      <c r="AN51" s="6"/>
    </row>
    <row r="52" spans="2:40" ht="10.5" customHeight="1">
      <c r="B52" s="2"/>
      <c r="I52" s="8"/>
      <c r="Q52" s="3"/>
      <c r="S52" s="8"/>
      <c r="X52" s="8"/>
      <c r="AK52" s="3"/>
      <c r="AL52" s="3"/>
      <c r="AM52" s="3"/>
      <c r="AN52" s="6"/>
    </row>
    <row r="53" spans="2:40" ht="10.5" customHeight="1">
      <c r="B53" s="2"/>
      <c r="I53" s="8"/>
      <c r="Q53" s="3"/>
      <c r="S53" s="8"/>
      <c r="X53" s="8"/>
      <c r="AK53" s="3"/>
      <c r="AL53" s="3"/>
      <c r="AM53" s="3"/>
      <c r="AN53" s="6"/>
    </row>
    <row r="54" spans="2:40" ht="10.5" customHeight="1">
      <c r="B54" s="2"/>
      <c r="I54" s="8"/>
      <c r="Q54" s="3"/>
      <c r="S54" s="8"/>
      <c r="X54" s="8"/>
      <c r="AK54" s="3"/>
      <c r="AL54" s="3"/>
      <c r="AM54" s="3"/>
      <c r="AN54" s="6"/>
    </row>
    <row r="55" spans="2:40" ht="10.5" customHeight="1">
      <c r="B55" s="2"/>
      <c r="I55" s="8"/>
      <c r="Q55" s="3"/>
      <c r="S55" s="8"/>
      <c r="X55" s="8"/>
      <c r="AK55" s="3"/>
      <c r="AL55" s="3"/>
      <c r="AM55" s="3"/>
      <c r="AN55" s="6"/>
    </row>
    <row r="56" spans="2:40" ht="10.5" customHeight="1">
      <c r="B56" s="2"/>
      <c r="I56" s="8"/>
      <c r="Q56" s="3"/>
      <c r="S56" s="8"/>
      <c r="X56" s="8"/>
      <c r="AK56" s="3"/>
      <c r="AL56" s="3"/>
      <c r="AM56" s="3"/>
      <c r="AN56" s="6"/>
    </row>
    <row r="57" spans="2:40" ht="10.5" customHeight="1">
      <c r="B57" s="2"/>
      <c r="I57" s="8"/>
      <c r="Q57" s="3"/>
      <c r="S57" s="8"/>
      <c r="X57" s="8"/>
      <c r="AK57" s="3"/>
      <c r="AL57" s="3"/>
      <c r="AM57" s="3"/>
      <c r="AN57" s="6"/>
    </row>
    <row r="58" spans="2:40" ht="10.5" customHeight="1">
      <c r="B58" s="2"/>
      <c r="I58" s="8"/>
      <c r="Q58" s="3"/>
      <c r="S58" s="8"/>
      <c r="X58" s="8"/>
      <c r="AK58" s="3"/>
      <c r="AL58" s="3"/>
      <c r="AM58" s="3"/>
      <c r="AN58" s="6"/>
    </row>
    <row r="59" spans="2:40" ht="10.5" customHeight="1">
      <c r="B59" s="2"/>
      <c r="I59" s="3"/>
      <c r="Q59" s="3"/>
      <c r="S59" s="3"/>
      <c r="X59" s="3"/>
      <c r="AK59" s="3"/>
      <c r="AL59" s="3"/>
      <c r="AM59" s="3"/>
      <c r="AN59" s="6"/>
    </row>
    <row r="60" spans="2:40" ht="10.5" customHeight="1">
      <c r="B60" s="2"/>
      <c r="I60" s="3"/>
      <c r="Q60" s="3"/>
      <c r="S60" s="3"/>
      <c r="X60" s="3"/>
      <c r="AK60" s="3"/>
      <c r="AL60" s="3"/>
      <c r="AM60" s="3"/>
      <c r="AN60" s="6"/>
    </row>
    <row r="61" spans="2:40" ht="10.5" customHeight="1">
      <c r="B61" s="2"/>
      <c r="I61" s="3"/>
      <c r="Q61" s="3"/>
      <c r="S61" s="3"/>
      <c r="X61" s="3"/>
      <c r="AK61" s="3"/>
      <c r="AL61" s="3"/>
      <c r="AM61" s="3"/>
      <c r="AN61" s="6"/>
    </row>
    <row r="62" spans="2:40" ht="10.5" customHeight="1">
      <c r="B62" s="2"/>
      <c r="I62" s="3"/>
      <c r="Q62" s="3"/>
      <c r="S62" s="3"/>
      <c r="X62" s="3"/>
      <c r="AK62" s="3"/>
      <c r="AL62" s="3"/>
      <c r="AM62" s="3"/>
      <c r="AN62" s="6"/>
    </row>
    <row r="63" spans="2:40" ht="10.5" customHeight="1">
      <c r="B63" s="2"/>
      <c r="I63" s="3"/>
      <c r="Q63" s="3"/>
      <c r="S63" s="3"/>
      <c r="X63" s="3"/>
      <c r="AK63" s="3"/>
      <c r="AL63" s="3"/>
      <c r="AM63" s="3"/>
      <c r="AN63" s="6"/>
    </row>
    <row r="64" spans="2:40" ht="10.5" customHeight="1">
      <c r="B64" s="2"/>
      <c r="I64" s="3"/>
      <c r="Q64" s="3"/>
      <c r="S64" s="3"/>
      <c r="X64" s="3"/>
      <c r="AK64" s="3"/>
      <c r="AL64" s="3"/>
      <c r="AM64" s="3"/>
      <c r="AN64" s="6"/>
    </row>
    <row r="65" spans="2:40" ht="10.5" customHeight="1">
      <c r="B65" s="2"/>
      <c r="I65" s="3"/>
      <c r="Q65" s="3"/>
      <c r="S65" s="3"/>
      <c r="X65" s="3"/>
      <c r="AK65" s="3"/>
      <c r="AL65" s="3"/>
      <c r="AM65" s="3"/>
      <c r="AN65" s="6"/>
    </row>
    <row r="66" spans="2:40" ht="10.5" customHeight="1">
      <c r="B66" s="2"/>
      <c r="I66" s="3"/>
      <c r="Q66" s="3"/>
      <c r="S66" s="3"/>
      <c r="X66" s="3"/>
      <c r="AK66" s="3"/>
      <c r="AL66" s="3"/>
      <c r="AM66" s="3"/>
      <c r="AN66" s="6"/>
    </row>
    <row r="67" spans="2:40" ht="10.5" customHeight="1">
      <c r="B67" s="2"/>
      <c r="I67" s="3"/>
      <c r="Q67" s="3"/>
      <c r="S67" s="3"/>
      <c r="X67" s="3"/>
      <c r="AK67" s="3"/>
      <c r="AL67" s="3"/>
      <c r="AM67" s="3"/>
      <c r="AN67" s="6"/>
    </row>
    <row r="68" spans="2:40" ht="10.5" customHeight="1">
      <c r="B68" s="2"/>
      <c r="I68" s="3"/>
      <c r="Q68" s="3"/>
      <c r="S68" s="3"/>
      <c r="X68" s="3"/>
      <c r="AK68" s="3"/>
      <c r="AL68" s="3"/>
      <c r="AM68" s="3"/>
      <c r="AN68" s="6"/>
    </row>
    <row r="69" spans="2:40" ht="10.5" customHeight="1">
      <c r="B69" s="2"/>
      <c r="I69" s="3"/>
      <c r="Q69" s="3"/>
      <c r="S69" s="3"/>
      <c r="X69" s="3"/>
      <c r="AK69" s="3"/>
      <c r="AL69" s="3"/>
      <c r="AM69" s="3"/>
      <c r="AN69" s="6"/>
    </row>
    <row r="70" spans="2:40" ht="10.5" customHeight="1">
      <c r="B70" s="2"/>
      <c r="I70" s="3"/>
      <c r="Q70" s="3"/>
      <c r="S70" s="3"/>
      <c r="X70" s="3"/>
      <c r="AK70" s="3"/>
      <c r="AL70" s="3"/>
      <c r="AM70" s="3"/>
      <c r="AN70" s="6"/>
    </row>
    <row r="71" spans="2:40" ht="10.5" customHeight="1">
      <c r="B71" s="2"/>
      <c r="I71" s="3"/>
      <c r="Q71" s="3"/>
      <c r="S71" s="3"/>
      <c r="X71" s="3"/>
      <c r="AK71" s="3"/>
      <c r="AL71" s="3"/>
      <c r="AM71" s="3"/>
      <c r="AN71" s="6"/>
    </row>
    <row r="72" spans="2:40" ht="10.5" customHeight="1">
      <c r="B72" s="2"/>
      <c r="I72" s="3"/>
      <c r="Q72" s="3"/>
      <c r="S72" s="3"/>
      <c r="X72" s="3"/>
      <c r="AK72" s="3"/>
      <c r="AL72" s="3"/>
      <c r="AM72" s="3"/>
      <c r="AN72" s="6"/>
    </row>
    <row r="73" spans="2:40" ht="10.5" customHeight="1">
      <c r="B73" s="2"/>
      <c r="I73" s="3"/>
      <c r="Q73" s="3"/>
      <c r="S73" s="3"/>
      <c r="X73" s="3"/>
      <c r="AK73" s="3"/>
      <c r="AL73" s="3"/>
      <c r="AM73" s="3"/>
      <c r="AN73" s="6"/>
    </row>
    <row r="74" spans="2:40" ht="10.5" customHeight="1">
      <c r="B74" s="2"/>
      <c r="I74" s="3"/>
      <c r="Q74" s="3"/>
      <c r="S74" s="3"/>
      <c r="X74" s="3"/>
      <c r="AK74" s="3"/>
      <c r="AL74" s="3"/>
      <c r="AM74" s="3"/>
      <c r="AN74" s="6"/>
    </row>
    <row r="75" spans="2:40" ht="10.5" customHeight="1">
      <c r="B75" s="2"/>
      <c r="I75" s="3"/>
      <c r="Q75" s="3"/>
      <c r="S75" s="3"/>
      <c r="X75" s="3"/>
      <c r="AK75" s="3"/>
      <c r="AL75" s="3"/>
      <c r="AM75" s="3"/>
      <c r="AN75" s="6"/>
    </row>
    <row r="76" spans="2:40" ht="10.5" customHeight="1">
      <c r="B76" s="2"/>
      <c r="I76" s="3"/>
      <c r="Q76" s="3"/>
      <c r="S76" s="3"/>
      <c r="X76" s="3"/>
      <c r="AK76" s="3"/>
      <c r="AL76" s="3"/>
      <c r="AM76" s="3"/>
      <c r="AN76" s="6"/>
    </row>
    <row r="77" spans="2:40" ht="10.5" customHeight="1">
      <c r="B77" s="2"/>
      <c r="I77" s="3"/>
      <c r="Q77" s="3"/>
      <c r="S77" s="3"/>
      <c r="X77" s="3"/>
      <c r="AK77" s="3"/>
      <c r="AL77" s="3"/>
      <c r="AM77" s="3"/>
      <c r="AN77" s="6"/>
    </row>
    <row r="78" spans="2:40" ht="10.5" customHeight="1">
      <c r="B78" s="2"/>
      <c r="I78" s="3"/>
      <c r="Q78" s="3"/>
      <c r="S78" s="3"/>
      <c r="X78" s="3"/>
      <c r="AK78" s="3"/>
      <c r="AL78" s="3"/>
      <c r="AM78" s="3"/>
      <c r="AN78" s="6"/>
    </row>
    <row r="79" spans="2:40" ht="10.5" customHeight="1">
      <c r="B79" s="2"/>
      <c r="I79" s="3"/>
      <c r="Q79" s="3"/>
      <c r="S79" s="3"/>
      <c r="X79" s="3"/>
      <c r="AK79" s="3"/>
      <c r="AL79" s="3"/>
      <c r="AM79" s="3"/>
      <c r="AN79" s="6"/>
    </row>
    <row r="80" spans="2:40" ht="10.5" customHeight="1">
      <c r="B80" s="2"/>
      <c r="I80" s="3"/>
      <c r="Q80" s="3"/>
      <c r="S80" s="3"/>
      <c r="X80" s="3"/>
      <c r="AK80" s="3"/>
      <c r="AL80" s="3"/>
      <c r="AM80" s="3"/>
      <c r="AN80" s="6"/>
    </row>
    <row r="81" spans="2:40" ht="10.5" customHeight="1">
      <c r="B81" s="2"/>
      <c r="I81" s="3"/>
      <c r="Q81" s="3"/>
      <c r="S81" s="3"/>
      <c r="X81" s="3"/>
      <c r="AK81" s="3"/>
      <c r="AL81" s="3"/>
      <c r="AM81" s="3"/>
      <c r="AN81" s="6"/>
    </row>
    <row r="82" spans="2:40" ht="10.5" customHeight="1">
      <c r="B82" s="2"/>
      <c r="I82" s="3"/>
      <c r="Q82" s="3"/>
      <c r="S82" s="3"/>
      <c r="X82" s="3"/>
      <c r="AK82" s="3"/>
      <c r="AL82" s="3"/>
      <c r="AM82" s="3"/>
      <c r="AN82" s="6"/>
    </row>
    <row r="83" spans="2:40" ht="10.5" customHeight="1">
      <c r="B83" s="2"/>
      <c r="D83" s="3"/>
      <c r="I83" s="3"/>
      <c r="J83" s="3"/>
      <c r="M83" s="3"/>
      <c r="N83" s="3"/>
      <c r="Q83" s="3"/>
      <c r="S83" s="3"/>
      <c r="T83" s="3"/>
      <c r="U83" s="9"/>
      <c r="V83" s="3"/>
      <c r="X83" s="3"/>
      <c r="AG83" s="3"/>
      <c r="AI83" s="3"/>
      <c r="AK83" s="3"/>
      <c r="AL83" s="3"/>
      <c r="AM83" s="3"/>
      <c r="AN83" s="6"/>
    </row>
    <row r="84" spans="2:40" ht="10.5" customHeight="1">
      <c r="B84" s="2"/>
      <c r="D84" s="3"/>
      <c r="I84" s="3"/>
      <c r="J84" s="3"/>
      <c r="M84" s="3"/>
      <c r="N84" s="3"/>
      <c r="Q84" s="3"/>
      <c r="S84" s="3"/>
      <c r="T84" s="3"/>
      <c r="U84" s="10"/>
      <c r="V84" s="3"/>
      <c r="X84" s="3"/>
      <c r="AG84" s="3"/>
      <c r="AI84" s="3"/>
      <c r="AK84" s="3"/>
      <c r="AL84" s="3"/>
      <c r="AM84" s="3"/>
      <c r="AN84" s="6"/>
    </row>
    <row r="85" spans="2:40" ht="10.5" customHeight="1">
      <c r="B85" s="2"/>
      <c r="D85" s="3"/>
      <c r="I85" s="3"/>
      <c r="J85" s="3"/>
      <c r="M85" s="3"/>
      <c r="N85" s="3"/>
      <c r="Q85" s="3"/>
      <c r="S85" s="3"/>
      <c r="T85" s="3"/>
      <c r="U85" s="10"/>
      <c r="V85" s="3"/>
      <c r="X85" s="3"/>
      <c r="AG85" s="3"/>
      <c r="AI85" s="3"/>
      <c r="AK85" s="3"/>
      <c r="AL85" s="3"/>
      <c r="AM85" s="3"/>
      <c r="AN85" s="6"/>
    </row>
    <row r="86" spans="2:40" ht="10.5" customHeight="1">
      <c r="B86" s="2"/>
      <c r="D86" s="3"/>
      <c r="I86" s="3"/>
      <c r="J86" s="3"/>
      <c r="M86" s="3"/>
      <c r="N86" s="3"/>
      <c r="Q86" s="3"/>
      <c r="S86" s="3"/>
      <c r="T86" s="3"/>
      <c r="U86" s="10"/>
      <c r="V86" s="3"/>
      <c r="X86" s="3"/>
      <c r="AG86" s="3"/>
      <c r="AI86" s="3"/>
      <c r="AK86" s="3"/>
      <c r="AL86" s="3"/>
      <c r="AM86" s="3"/>
      <c r="AN86" s="6"/>
    </row>
    <row r="87" spans="2:40" ht="10.5" customHeight="1">
      <c r="B87" s="2"/>
      <c r="D87" s="3"/>
      <c r="I87" s="3"/>
      <c r="J87" s="3"/>
      <c r="M87" s="3"/>
      <c r="N87" s="3"/>
      <c r="Q87" s="3"/>
      <c r="S87" s="3"/>
      <c r="T87" s="3"/>
      <c r="U87" s="10"/>
      <c r="V87" s="3"/>
      <c r="X87" s="3"/>
      <c r="AG87" s="3"/>
      <c r="AI87" s="3"/>
      <c r="AK87" s="3"/>
      <c r="AL87" s="3"/>
      <c r="AM87" s="3"/>
      <c r="AN87" s="6"/>
    </row>
    <row r="88" spans="2:40" ht="10.5" customHeight="1">
      <c r="B88" s="2"/>
      <c r="D88" s="3"/>
      <c r="I88" s="3"/>
      <c r="J88" s="3"/>
      <c r="M88" s="3"/>
      <c r="N88" s="3"/>
      <c r="Q88" s="3"/>
      <c r="S88" s="3"/>
      <c r="T88" s="3"/>
      <c r="U88" s="10"/>
      <c r="V88" s="3"/>
      <c r="X88" s="3"/>
      <c r="AG88" s="3"/>
      <c r="AI88" s="3"/>
      <c r="AK88" s="3"/>
      <c r="AL88" s="3"/>
      <c r="AM88" s="3"/>
      <c r="AN88" s="6"/>
    </row>
    <row r="89" spans="2:40" ht="10.5" customHeight="1">
      <c r="B89" s="2"/>
      <c r="D89" s="3"/>
      <c r="I89" s="3"/>
      <c r="J89" s="3"/>
      <c r="M89" s="3"/>
      <c r="N89" s="3"/>
      <c r="Q89" s="3"/>
      <c r="S89" s="3"/>
      <c r="T89" s="3"/>
      <c r="U89" s="10"/>
      <c r="V89" s="3"/>
      <c r="X89" s="3"/>
      <c r="AG89" s="3"/>
      <c r="AI89" s="3"/>
      <c r="AK89" s="3"/>
      <c r="AL89" s="3"/>
      <c r="AM89" s="3"/>
      <c r="AN89" s="6"/>
    </row>
    <row r="90" spans="2:40" ht="10.5" customHeight="1">
      <c r="B90" s="2"/>
      <c r="D90" s="3"/>
      <c r="I90" s="3"/>
      <c r="J90" s="3"/>
      <c r="M90" s="3"/>
      <c r="N90" s="3"/>
      <c r="Q90" s="3"/>
      <c r="S90" s="3"/>
      <c r="T90" s="3"/>
      <c r="U90" s="10"/>
      <c r="V90" s="3"/>
      <c r="W90" s="3"/>
      <c r="X90" s="3"/>
      <c r="AG90" s="3"/>
      <c r="AI90" s="3"/>
      <c r="AK90" s="3"/>
      <c r="AL90" s="3"/>
      <c r="AM90" s="3"/>
      <c r="AN90" s="6"/>
    </row>
    <row r="91" spans="2:40" ht="10.5" customHeight="1">
      <c r="B91" s="2"/>
      <c r="D91" s="3"/>
      <c r="I91" s="3"/>
      <c r="J91" s="3"/>
      <c r="M91" s="3"/>
      <c r="N91" s="3"/>
      <c r="Q91" s="3"/>
      <c r="S91" s="3"/>
      <c r="T91" s="3"/>
      <c r="U91" s="10"/>
      <c r="V91" s="3"/>
      <c r="W91" s="3"/>
      <c r="X91" s="3"/>
      <c r="AG91" s="3"/>
      <c r="AI91" s="3"/>
      <c r="AK91" s="3"/>
      <c r="AL91" s="3"/>
      <c r="AM91" s="3"/>
      <c r="AN91" s="6"/>
    </row>
    <row r="92" spans="2:40" ht="10.5" customHeight="1">
      <c r="B92" s="2"/>
      <c r="D92" s="3"/>
      <c r="I92" s="3"/>
      <c r="J92" s="3"/>
      <c r="M92" s="3"/>
      <c r="N92" s="3"/>
      <c r="Q92" s="3"/>
      <c r="S92" s="3"/>
      <c r="T92" s="3"/>
      <c r="U92" s="10"/>
      <c r="V92" s="3"/>
      <c r="W92" s="3"/>
      <c r="X92" s="3"/>
      <c r="AG92" s="3"/>
      <c r="AI92" s="3"/>
      <c r="AK92" s="3"/>
      <c r="AL92" s="3"/>
      <c r="AM92" s="3"/>
      <c r="AN92" s="6"/>
    </row>
    <row r="93" spans="2:40" ht="10.5" customHeight="1">
      <c r="B93" s="2"/>
      <c r="D93" s="3"/>
      <c r="I93" s="3"/>
      <c r="J93" s="3"/>
      <c r="M93" s="3"/>
      <c r="N93" s="3"/>
      <c r="Q93" s="3"/>
      <c r="S93" s="3"/>
      <c r="T93" s="3"/>
      <c r="U93" s="10"/>
      <c r="V93" s="3"/>
      <c r="W93" s="3"/>
      <c r="X93" s="3"/>
      <c r="AG93" s="3"/>
      <c r="AI93" s="3"/>
      <c r="AK93" s="3"/>
      <c r="AL93" s="3"/>
      <c r="AM93" s="3"/>
      <c r="AN93" s="6"/>
    </row>
    <row r="94" spans="2:40" ht="10.5" customHeight="1">
      <c r="B94" s="2"/>
      <c r="D94" s="3"/>
      <c r="I94" s="3"/>
      <c r="J94" s="3"/>
      <c r="M94" s="3"/>
      <c r="N94" s="3"/>
      <c r="Q94" s="3"/>
      <c r="S94" s="3"/>
      <c r="T94" s="3"/>
      <c r="U94" s="10"/>
      <c r="V94" s="3"/>
      <c r="W94" s="3"/>
      <c r="X94" s="3"/>
      <c r="AG94" s="3"/>
      <c r="AI94" s="3"/>
      <c r="AK94" s="3"/>
      <c r="AL94" s="3"/>
      <c r="AM94" s="3"/>
      <c r="AN94" s="6"/>
    </row>
    <row r="95" spans="2:40" ht="10.5" customHeight="1">
      <c r="B95" s="2"/>
      <c r="D95" s="3"/>
      <c r="I95" s="3"/>
      <c r="J95" s="3"/>
      <c r="M95" s="3"/>
      <c r="N95" s="3"/>
      <c r="Q95" s="3"/>
      <c r="S95" s="3"/>
      <c r="T95" s="3"/>
      <c r="U95" s="10"/>
      <c r="V95" s="3"/>
      <c r="W95" s="3"/>
      <c r="X95" s="3"/>
      <c r="AG95" s="3"/>
      <c r="AI95" s="3"/>
      <c r="AK95" s="3"/>
      <c r="AL95" s="3"/>
      <c r="AM95" s="3"/>
      <c r="AN95" s="6"/>
    </row>
    <row r="96" spans="2:40" ht="10.5" customHeight="1">
      <c r="B96" s="2"/>
      <c r="D96" s="3"/>
      <c r="I96" s="3"/>
      <c r="J96" s="3"/>
      <c r="M96" s="3"/>
      <c r="N96" s="3"/>
      <c r="Q96" s="3"/>
      <c r="R96" s="3"/>
      <c r="S96" s="3"/>
      <c r="T96" s="3"/>
      <c r="U96" s="10"/>
      <c r="V96" s="3"/>
      <c r="W96" s="3"/>
      <c r="X96" s="3"/>
      <c r="AA96" s="3"/>
      <c r="AG96" s="3"/>
      <c r="AI96" s="3"/>
      <c r="AK96" s="8"/>
      <c r="AL96" s="3"/>
      <c r="AM96" s="3"/>
      <c r="AN96" s="6"/>
    </row>
    <row r="97" spans="2:40" ht="10.5" customHeight="1">
      <c r="B97" s="2"/>
      <c r="D97" s="3"/>
      <c r="I97" s="3"/>
      <c r="J97" s="3"/>
      <c r="M97" s="3"/>
      <c r="N97" s="3"/>
      <c r="Q97" s="3"/>
      <c r="R97" s="3"/>
      <c r="S97" s="3"/>
      <c r="T97" s="3"/>
      <c r="U97" s="10"/>
      <c r="V97" s="3"/>
      <c r="W97" s="3"/>
      <c r="X97" s="3"/>
      <c r="AA97" s="3"/>
      <c r="AG97" s="3"/>
      <c r="AI97" s="3"/>
      <c r="AK97" s="3"/>
      <c r="AL97" s="3"/>
      <c r="AM97" s="3"/>
      <c r="AN97" s="6"/>
    </row>
    <row r="98" spans="2:40" ht="10.5" customHeight="1">
      <c r="B98" s="2"/>
      <c r="D98" s="3"/>
      <c r="I98" s="3"/>
      <c r="J98" s="3"/>
      <c r="M98" s="3"/>
      <c r="N98" s="3"/>
      <c r="Q98" s="3"/>
      <c r="R98" s="3"/>
      <c r="S98" s="3"/>
      <c r="T98" s="3"/>
      <c r="U98" s="10"/>
      <c r="V98" s="3"/>
      <c r="W98" s="3"/>
      <c r="X98" s="3"/>
      <c r="AA98" s="3"/>
      <c r="AG98" s="3"/>
      <c r="AI98" s="3"/>
      <c r="AK98" s="8"/>
      <c r="AL98" s="3"/>
      <c r="AM98" s="3"/>
      <c r="AN98" s="6"/>
    </row>
    <row r="99" spans="2:40" ht="10.5" customHeight="1">
      <c r="B99" s="2"/>
      <c r="D99" s="3"/>
      <c r="I99" s="3"/>
      <c r="J99" s="3"/>
      <c r="M99" s="3"/>
      <c r="N99" s="3"/>
      <c r="Q99" s="3"/>
      <c r="R99" s="3"/>
      <c r="S99" s="3"/>
      <c r="T99" s="3"/>
      <c r="U99" s="10"/>
      <c r="V99" s="3"/>
      <c r="W99" s="3"/>
      <c r="X99" s="3"/>
      <c r="AA99" s="3"/>
      <c r="AG99" s="3"/>
      <c r="AI99" s="3"/>
      <c r="AK99" s="8"/>
      <c r="AL99" s="3"/>
      <c r="AM99" s="3"/>
      <c r="AN99" s="6"/>
    </row>
    <row r="100" spans="2:40" ht="10.5" customHeight="1">
      <c r="B100" s="2"/>
      <c r="D100" s="3"/>
      <c r="I100" s="3"/>
      <c r="J100" s="3"/>
      <c r="M100" s="3"/>
      <c r="N100" s="3"/>
      <c r="Q100" s="3"/>
      <c r="R100" s="3"/>
      <c r="S100" s="3"/>
      <c r="T100" s="3"/>
      <c r="U100" s="11"/>
      <c r="V100" s="3"/>
      <c r="W100" s="3"/>
      <c r="X100" s="3"/>
      <c r="AA100" s="3"/>
      <c r="AG100" s="3"/>
      <c r="AI100" s="3"/>
      <c r="AK100" s="8"/>
      <c r="AL100" s="3"/>
      <c r="AM100" s="3"/>
      <c r="AN100" s="6"/>
    </row>
    <row r="101" spans="2:40" ht="10.5" customHeight="1">
      <c r="B101" s="2"/>
      <c r="D101" s="3"/>
      <c r="I101" s="3"/>
      <c r="J101" s="3"/>
      <c r="M101" s="3"/>
      <c r="N101" s="3"/>
      <c r="Q101" s="3"/>
      <c r="R101" s="3"/>
      <c r="S101" s="3"/>
      <c r="T101" s="3"/>
      <c r="U101" s="10"/>
      <c r="V101" s="3"/>
      <c r="W101" s="3"/>
      <c r="X101" s="3"/>
      <c r="AA101" s="3"/>
      <c r="AG101" s="3"/>
      <c r="AI101" s="3"/>
      <c r="AK101" s="8"/>
      <c r="AL101" s="3"/>
      <c r="AM101" s="3"/>
      <c r="AN101" s="6"/>
    </row>
    <row r="102" spans="2:40" ht="10.5" customHeight="1">
      <c r="B102" s="2"/>
      <c r="D102" s="3"/>
      <c r="I102" s="3"/>
      <c r="J102" s="3"/>
      <c r="M102" s="3"/>
      <c r="N102" s="3"/>
      <c r="Q102" s="3"/>
      <c r="R102" s="3"/>
      <c r="S102" s="3"/>
      <c r="T102" s="3"/>
      <c r="U102" s="10"/>
      <c r="V102" s="3"/>
      <c r="W102" s="3"/>
      <c r="X102" s="3"/>
      <c r="AA102" s="3"/>
      <c r="AG102" s="3"/>
      <c r="AI102" s="3"/>
      <c r="AK102" s="8"/>
      <c r="AL102" s="3"/>
      <c r="AM102" s="3"/>
      <c r="AN102" s="6"/>
    </row>
    <row r="103" spans="2:40" ht="10.5" customHeight="1">
      <c r="B103" s="2"/>
      <c r="D103" s="3"/>
      <c r="I103" s="3"/>
      <c r="J103" s="3"/>
      <c r="M103" s="3"/>
      <c r="N103" s="3"/>
      <c r="Q103" s="3"/>
      <c r="R103" s="3"/>
      <c r="S103" s="3"/>
      <c r="T103" s="3"/>
      <c r="U103" s="12"/>
      <c r="V103" s="3"/>
      <c r="W103" s="3"/>
      <c r="X103" s="3"/>
      <c r="AA103" s="3"/>
      <c r="AG103" s="3"/>
      <c r="AI103" s="3"/>
      <c r="AK103" s="8"/>
      <c r="AL103" s="3"/>
      <c r="AM103" s="3"/>
      <c r="AN103" s="6"/>
    </row>
    <row r="104" spans="2:40" ht="10.5" customHeight="1">
      <c r="B104" s="2"/>
      <c r="D104" s="3"/>
      <c r="I104" s="3"/>
      <c r="J104" s="3"/>
      <c r="M104" s="3"/>
      <c r="N104" s="3"/>
      <c r="Q104" s="3"/>
      <c r="R104" s="3"/>
      <c r="S104" s="3"/>
      <c r="T104" s="3"/>
      <c r="U104" s="10"/>
      <c r="V104" s="3"/>
      <c r="W104" s="3"/>
      <c r="X104" s="3"/>
      <c r="AA104" s="3"/>
      <c r="AG104" s="3"/>
      <c r="AI104" s="3"/>
      <c r="AK104" s="8"/>
      <c r="AL104" s="3"/>
      <c r="AM104" s="3"/>
      <c r="AN104" s="6"/>
    </row>
    <row r="105" spans="2:40" ht="10.5" customHeight="1">
      <c r="B105" s="2"/>
      <c r="D105" s="3"/>
      <c r="I105" s="3"/>
      <c r="J105" s="3"/>
      <c r="M105" s="3"/>
      <c r="N105" s="3"/>
      <c r="Q105" s="3"/>
      <c r="R105" s="3"/>
      <c r="S105" s="3"/>
      <c r="T105" s="3"/>
      <c r="U105" s="10"/>
      <c r="V105" s="3"/>
      <c r="W105" s="3"/>
      <c r="X105" s="3"/>
      <c r="AA105" s="3"/>
      <c r="AG105" s="3"/>
      <c r="AI105" s="3"/>
      <c r="AK105" s="8"/>
      <c r="AL105" s="3"/>
      <c r="AM105" s="3"/>
      <c r="AN105" s="6"/>
    </row>
    <row r="106" spans="2:40" ht="10.5" customHeight="1">
      <c r="B106" s="2"/>
      <c r="D106" s="3"/>
      <c r="I106" s="3"/>
      <c r="J106" s="3"/>
      <c r="M106" s="3"/>
      <c r="N106" s="3"/>
      <c r="Q106" s="3"/>
      <c r="R106" s="3"/>
      <c r="S106" s="3"/>
      <c r="T106" s="3"/>
      <c r="U106" s="10"/>
      <c r="V106" s="3"/>
      <c r="W106" s="3"/>
      <c r="X106" s="3"/>
      <c r="AA106" s="3"/>
      <c r="AG106" s="3"/>
      <c r="AI106" s="3"/>
      <c r="AK106" s="3"/>
      <c r="AL106" s="3"/>
      <c r="AM106" s="3"/>
      <c r="AN106" s="6"/>
    </row>
    <row r="107" spans="2:40" ht="10.5" customHeight="1">
      <c r="B107" s="2"/>
      <c r="D107" s="3"/>
      <c r="I107" s="3"/>
      <c r="J107" s="3"/>
      <c r="M107" s="3"/>
      <c r="N107" s="3"/>
      <c r="Q107" s="3"/>
      <c r="R107" s="3"/>
      <c r="S107" s="3"/>
      <c r="T107" s="3"/>
      <c r="U107" s="10"/>
      <c r="V107" s="3"/>
      <c r="W107" s="3"/>
      <c r="X107" s="3"/>
      <c r="AA107" s="3"/>
      <c r="AG107" s="3"/>
      <c r="AI107" s="3"/>
      <c r="AK107" s="3"/>
      <c r="AL107" s="3"/>
      <c r="AM107" s="3"/>
      <c r="AN107" s="6"/>
    </row>
    <row r="108" spans="2:40" ht="10.5" customHeight="1">
      <c r="B108" s="2"/>
      <c r="D108" s="3"/>
      <c r="I108" s="3"/>
      <c r="J108" s="3"/>
      <c r="M108" s="3"/>
      <c r="N108" s="3"/>
      <c r="Q108" s="3"/>
      <c r="R108" s="3"/>
      <c r="S108" s="3"/>
      <c r="T108" s="3"/>
      <c r="U108" s="10"/>
      <c r="V108" s="3"/>
      <c r="W108" s="3"/>
      <c r="X108" s="3"/>
      <c r="AA108" s="3"/>
      <c r="AG108" s="3"/>
      <c r="AI108" s="3"/>
      <c r="AK108" s="3"/>
      <c r="AL108" s="3"/>
      <c r="AM108" s="3"/>
      <c r="AN108" s="6"/>
    </row>
    <row r="109" spans="2:40" ht="10.5" customHeight="1">
      <c r="B109" s="2"/>
      <c r="D109" s="3"/>
      <c r="I109" s="3"/>
      <c r="J109" s="3"/>
      <c r="M109" s="3"/>
      <c r="N109" s="3"/>
      <c r="Q109" s="3"/>
      <c r="R109" s="3"/>
      <c r="S109" s="3"/>
      <c r="T109" s="3"/>
      <c r="U109" s="10"/>
      <c r="V109" s="3"/>
      <c r="W109" s="3"/>
      <c r="X109" s="3"/>
      <c r="AA109" s="3"/>
      <c r="AG109" s="3"/>
      <c r="AI109" s="3"/>
      <c r="AK109" s="3"/>
      <c r="AL109" s="3"/>
      <c r="AM109" s="3"/>
      <c r="AN109" s="6"/>
    </row>
    <row r="110" spans="2:40" ht="10.5" customHeight="1">
      <c r="B110" s="2"/>
      <c r="D110" s="3"/>
      <c r="I110" s="3"/>
      <c r="J110" s="3"/>
      <c r="M110" s="3"/>
      <c r="N110" s="3"/>
      <c r="Q110" s="3"/>
      <c r="R110" s="3"/>
      <c r="S110" s="3"/>
      <c r="T110" s="3"/>
      <c r="U110" s="10"/>
      <c r="V110" s="3"/>
      <c r="W110" s="3"/>
      <c r="X110" s="3"/>
      <c r="AA110" s="3"/>
      <c r="AG110" s="3"/>
      <c r="AI110" s="3"/>
      <c r="AK110" s="3"/>
      <c r="AL110" s="3"/>
      <c r="AM110" s="3"/>
      <c r="AN110" s="6"/>
    </row>
    <row r="111" spans="2:40" ht="10.5" customHeight="1">
      <c r="B111" s="2"/>
      <c r="D111" s="3"/>
      <c r="I111" s="3"/>
      <c r="J111" s="3"/>
      <c r="M111" s="3"/>
      <c r="N111" s="3"/>
      <c r="Q111" s="3"/>
      <c r="R111" s="3"/>
      <c r="S111" s="3"/>
      <c r="T111" s="3"/>
      <c r="U111" s="10"/>
      <c r="V111" s="3"/>
      <c r="W111" s="3"/>
      <c r="X111" s="3"/>
      <c r="AA111" s="3"/>
      <c r="AG111" s="3"/>
      <c r="AI111" s="3"/>
      <c r="AK111" s="3"/>
      <c r="AL111" s="3"/>
      <c r="AM111" s="3"/>
      <c r="AN111" s="6"/>
    </row>
    <row r="112" spans="2:40" ht="10.5" customHeight="1">
      <c r="B112" s="2"/>
      <c r="D112" s="3"/>
      <c r="I112" s="3"/>
      <c r="J112" s="3"/>
      <c r="M112" s="3"/>
      <c r="N112" s="3"/>
      <c r="Q112" s="3"/>
      <c r="R112" s="3"/>
      <c r="S112" s="3"/>
      <c r="T112" s="3"/>
      <c r="U112" s="10"/>
      <c r="V112" s="3"/>
      <c r="W112" s="3"/>
      <c r="X112" s="3"/>
      <c r="AA112" s="3"/>
      <c r="AG112" s="3"/>
      <c r="AI112" s="3"/>
      <c r="AK112" s="3"/>
      <c r="AL112" s="3"/>
      <c r="AM112" s="3"/>
      <c r="AN112" s="6"/>
    </row>
    <row r="113" spans="2:40" ht="10.5" customHeight="1">
      <c r="B113" s="2"/>
      <c r="D113" s="3"/>
      <c r="I113" s="3"/>
      <c r="J113" s="3"/>
      <c r="M113" s="3"/>
      <c r="N113" s="3"/>
      <c r="Q113" s="3"/>
      <c r="R113" s="3"/>
      <c r="S113" s="3"/>
      <c r="T113" s="3"/>
      <c r="U113" s="10"/>
      <c r="V113" s="3"/>
      <c r="W113" s="3"/>
      <c r="X113" s="3"/>
      <c r="AA113" s="3"/>
      <c r="AG113" s="3"/>
      <c r="AI113" s="3"/>
      <c r="AK113" s="3"/>
      <c r="AL113" s="3"/>
      <c r="AM113" s="3"/>
      <c r="AN113" s="6"/>
    </row>
    <row r="114" spans="2:40" ht="10.5" customHeight="1">
      <c r="B114" s="2"/>
      <c r="D114" s="3"/>
      <c r="I114" s="3"/>
      <c r="J114" s="3"/>
      <c r="M114" s="3"/>
      <c r="N114" s="3"/>
      <c r="Q114" s="3"/>
      <c r="R114" s="3"/>
      <c r="S114" s="3"/>
      <c r="T114" s="3"/>
      <c r="U114" s="10"/>
      <c r="V114" s="3"/>
      <c r="W114" s="3"/>
      <c r="X114" s="3"/>
      <c r="AA114" s="3"/>
      <c r="AG114" s="3"/>
      <c r="AI114" s="3"/>
      <c r="AK114" s="3"/>
      <c r="AL114" s="3"/>
      <c r="AM114" s="3"/>
      <c r="AN114" s="6"/>
    </row>
    <row r="115" spans="2:40" ht="10.5" customHeight="1">
      <c r="B115" s="2"/>
      <c r="D115" s="3"/>
      <c r="I115" s="3"/>
      <c r="J115" s="3"/>
      <c r="M115" s="3"/>
      <c r="N115" s="3"/>
      <c r="Q115" s="3"/>
      <c r="R115" s="3"/>
      <c r="S115" s="3"/>
      <c r="T115" s="3"/>
      <c r="U115" s="10"/>
      <c r="V115" s="3"/>
      <c r="W115" s="3"/>
      <c r="X115" s="3"/>
      <c r="AA115" s="3"/>
      <c r="AG115" s="3"/>
      <c r="AI115" s="3"/>
      <c r="AK115" s="3"/>
      <c r="AL115" s="3"/>
      <c r="AM115" s="3"/>
      <c r="AN115" s="6"/>
    </row>
    <row r="116" spans="2:40" ht="10.5" customHeight="1">
      <c r="B116" s="2"/>
      <c r="D116" s="3"/>
      <c r="I116" s="3"/>
      <c r="J116" s="3"/>
      <c r="M116" s="3"/>
      <c r="N116" s="3"/>
      <c r="Q116" s="3"/>
      <c r="R116" s="3"/>
      <c r="S116" s="3"/>
      <c r="T116" s="3"/>
      <c r="U116" s="10"/>
      <c r="V116" s="3"/>
      <c r="W116" s="3"/>
      <c r="X116" s="3"/>
      <c r="AA116" s="3"/>
      <c r="AG116" s="3"/>
      <c r="AI116" s="3"/>
      <c r="AK116" s="3"/>
      <c r="AL116" s="3"/>
      <c r="AM116" s="3"/>
      <c r="AN116" s="6"/>
    </row>
    <row r="117" spans="2:40" ht="10.5" customHeight="1">
      <c r="B117" s="2"/>
      <c r="D117" s="3"/>
      <c r="I117" s="3"/>
      <c r="J117" s="3"/>
      <c r="M117" s="3"/>
      <c r="N117" s="3"/>
      <c r="Q117" s="3"/>
      <c r="R117" s="3"/>
      <c r="S117" s="3"/>
      <c r="T117" s="3"/>
      <c r="U117" s="10"/>
      <c r="V117" s="3"/>
      <c r="W117" s="3"/>
      <c r="X117" s="3"/>
      <c r="AA117" s="3"/>
      <c r="AG117" s="3"/>
      <c r="AI117" s="3"/>
      <c r="AK117" s="3"/>
      <c r="AL117" s="3"/>
      <c r="AM117" s="3"/>
      <c r="AN117" s="6"/>
    </row>
    <row r="118" spans="2:40" ht="10.5" customHeight="1">
      <c r="B118" s="2"/>
      <c r="D118" s="3"/>
      <c r="I118" s="3"/>
      <c r="J118" s="3"/>
      <c r="M118" s="3"/>
      <c r="N118" s="3"/>
      <c r="Q118" s="3"/>
      <c r="R118" s="3"/>
      <c r="S118" s="3"/>
      <c r="T118" s="3"/>
      <c r="U118" s="10"/>
      <c r="V118" s="3"/>
      <c r="W118" s="3"/>
      <c r="X118" s="3"/>
      <c r="AA118" s="3"/>
      <c r="AG118" s="3"/>
      <c r="AI118" s="3"/>
      <c r="AK118" s="3"/>
      <c r="AL118" s="3"/>
      <c r="AM118" s="3"/>
      <c r="AN118" s="6"/>
    </row>
    <row r="119" spans="2:40" ht="10.5" customHeight="1">
      <c r="B119" s="2"/>
      <c r="D119" s="3"/>
      <c r="I119" s="3"/>
      <c r="J119" s="3"/>
      <c r="M119" s="3"/>
      <c r="N119" s="3"/>
      <c r="Q119" s="3"/>
      <c r="R119" s="3"/>
      <c r="S119" s="3"/>
      <c r="T119" s="3"/>
      <c r="U119" s="10"/>
      <c r="V119" s="3"/>
      <c r="W119" s="3"/>
      <c r="X119" s="3"/>
      <c r="AA119" s="3"/>
      <c r="AG119" s="3"/>
      <c r="AI119" s="3"/>
      <c r="AK119" s="3"/>
      <c r="AL119" s="3"/>
      <c r="AM119" s="3"/>
      <c r="AN119" s="6"/>
    </row>
    <row r="120" spans="2:40" ht="10.5" customHeight="1">
      <c r="B120" s="2"/>
      <c r="D120" s="3"/>
      <c r="I120" s="3"/>
      <c r="J120" s="3"/>
      <c r="M120" s="3"/>
      <c r="N120" s="3"/>
      <c r="Q120" s="3"/>
      <c r="R120" s="3"/>
      <c r="S120" s="3"/>
      <c r="T120" s="3"/>
      <c r="U120" s="10"/>
      <c r="V120" s="3"/>
      <c r="W120" s="3"/>
      <c r="X120" s="3"/>
      <c r="AA120" s="3"/>
      <c r="AG120" s="3"/>
      <c r="AI120" s="3"/>
      <c r="AK120" s="3"/>
      <c r="AL120" s="3"/>
      <c r="AM120" s="3"/>
      <c r="AN120" s="6"/>
    </row>
    <row r="121" spans="2:40" ht="10.5" customHeight="1">
      <c r="B121" s="2"/>
      <c r="D121" s="3"/>
      <c r="I121" s="3"/>
      <c r="J121" s="3"/>
      <c r="M121" s="3"/>
      <c r="N121" s="3"/>
      <c r="Q121" s="3"/>
      <c r="R121" s="3"/>
      <c r="S121" s="3"/>
      <c r="T121" s="3"/>
      <c r="U121" s="10"/>
      <c r="V121" s="3"/>
      <c r="W121" s="3"/>
      <c r="X121" s="3"/>
      <c r="AA121" s="3"/>
      <c r="AG121" s="3"/>
      <c r="AI121" s="3"/>
      <c r="AK121" s="3"/>
      <c r="AL121" s="3"/>
      <c r="AM121" s="3"/>
      <c r="AN121" s="6"/>
    </row>
    <row r="122" spans="2:40" ht="10.5" customHeight="1">
      <c r="B122" s="2"/>
      <c r="D122" s="3"/>
      <c r="I122" s="3"/>
      <c r="J122" s="3"/>
      <c r="M122" s="3"/>
      <c r="N122" s="3"/>
      <c r="Q122" s="3"/>
      <c r="R122" s="3"/>
      <c r="S122" s="3"/>
      <c r="T122" s="3"/>
      <c r="U122" s="10"/>
      <c r="V122" s="3"/>
      <c r="W122" s="3"/>
      <c r="X122" s="3"/>
      <c r="AA122" s="3"/>
      <c r="AG122" s="3"/>
      <c r="AI122" s="3"/>
      <c r="AK122" s="3"/>
      <c r="AL122" s="3"/>
      <c r="AM122" s="3"/>
      <c r="AN122" s="6"/>
    </row>
    <row r="123" spans="2:40" ht="10.5" customHeight="1">
      <c r="B123" s="2"/>
      <c r="D123" s="3"/>
      <c r="I123" s="3"/>
      <c r="J123" s="3"/>
      <c r="M123" s="3"/>
      <c r="N123" s="3"/>
      <c r="Q123" s="3"/>
      <c r="R123" s="3"/>
      <c r="S123" s="3"/>
      <c r="T123" s="3"/>
      <c r="U123" s="10"/>
      <c r="V123" s="3"/>
      <c r="W123" s="3"/>
      <c r="X123" s="3"/>
      <c r="AA123" s="3"/>
      <c r="AG123" s="3"/>
      <c r="AI123" s="3"/>
      <c r="AK123" s="3"/>
      <c r="AL123" s="3"/>
      <c r="AM123" s="3"/>
      <c r="AN123" s="6"/>
    </row>
    <row r="124" spans="2:40" ht="10.5" customHeight="1">
      <c r="B124" s="2"/>
      <c r="D124" s="3"/>
      <c r="I124" s="3"/>
      <c r="J124" s="3"/>
      <c r="M124" s="3"/>
      <c r="N124" s="3"/>
      <c r="Q124" s="3"/>
      <c r="R124" s="3"/>
      <c r="S124" s="3"/>
      <c r="T124" s="3"/>
      <c r="U124" s="10"/>
      <c r="V124" s="3"/>
      <c r="W124" s="3"/>
      <c r="X124" s="3"/>
      <c r="AA124" s="3"/>
      <c r="AG124" s="3"/>
      <c r="AI124" s="3"/>
      <c r="AK124" s="3"/>
      <c r="AL124" s="3"/>
      <c r="AM124" s="3"/>
      <c r="AN124" s="6"/>
    </row>
    <row r="125" spans="2:40" ht="10.5" customHeight="1">
      <c r="B125" s="2"/>
      <c r="D125" s="3"/>
      <c r="I125" s="3"/>
      <c r="J125" s="3"/>
      <c r="M125" s="3"/>
      <c r="N125" s="3"/>
      <c r="Q125" s="3"/>
      <c r="R125" s="3"/>
      <c r="S125" s="3"/>
      <c r="T125" s="3"/>
      <c r="U125" s="10"/>
      <c r="V125" s="3"/>
      <c r="W125" s="3"/>
      <c r="X125" s="3"/>
      <c r="AA125" s="3"/>
      <c r="AG125" s="3"/>
      <c r="AI125" s="3"/>
      <c r="AK125" s="3"/>
      <c r="AL125" s="3"/>
      <c r="AM125" s="3"/>
      <c r="AN125" s="6"/>
    </row>
    <row r="126" spans="2:40" ht="10.5" customHeight="1">
      <c r="B126" s="2"/>
      <c r="D126" s="3"/>
      <c r="I126" s="3"/>
      <c r="J126" s="3"/>
      <c r="M126" s="3"/>
      <c r="N126" s="3"/>
      <c r="Q126" s="3"/>
      <c r="R126" s="3"/>
      <c r="S126" s="3"/>
      <c r="T126" s="3"/>
      <c r="U126" s="10"/>
      <c r="V126" s="3"/>
      <c r="W126" s="3"/>
      <c r="X126" s="3"/>
      <c r="AA126" s="3"/>
      <c r="AG126" s="3"/>
      <c r="AI126" s="3"/>
      <c r="AK126" s="3"/>
      <c r="AL126" s="3"/>
      <c r="AM126" s="3"/>
      <c r="AN126" s="6"/>
    </row>
    <row r="127" spans="2:40" ht="10.5" customHeight="1">
      <c r="B127" s="2"/>
      <c r="D127" s="3"/>
      <c r="I127" s="3"/>
      <c r="J127" s="3"/>
      <c r="M127" s="3"/>
      <c r="N127" s="3"/>
      <c r="Q127" s="3"/>
      <c r="R127" s="3"/>
      <c r="S127" s="3"/>
      <c r="T127" s="3"/>
      <c r="U127" s="10"/>
      <c r="V127" s="3"/>
      <c r="W127" s="3"/>
      <c r="X127" s="3"/>
      <c r="AA127" s="3"/>
      <c r="AG127" s="3"/>
      <c r="AI127" s="3"/>
      <c r="AK127" s="3"/>
      <c r="AL127" s="3"/>
      <c r="AM127" s="3"/>
      <c r="AN127" s="6"/>
    </row>
    <row r="128" spans="2:40" ht="10.5" customHeight="1">
      <c r="B128" s="2"/>
      <c r="D128" s="3"/>
      <c r="I128" s="3"/>
      <c r="J128" s="3"/>
      <c r="M128" s="3"/>
      <c r="N128" s="3"/>
      <c r="Q128" s="3"/>
      <c r="R128" s="3"/>
      <c r="S128" s="3"/>
      <c r="T128" s="3"/>
      <c r="U128" s="10"/>
      <c r="V128" s="3"/>
      <c r="W128" s="3"/>
      <c r="X128" s="3"/>
      <c r="AA128" s="3"/>
      <c r="AG128" s="3"/>
      <c r="AI128" s="3"/>
      <c r="AK128" s="3"/>
      <c r="AL128" s="3"/>
      <c r="AM128" s="3"/>
      <c r="AN128" s="6"/>
    </row>
    <row r="129" spans="2:40" ht="10.5" customHeight="1">
      <c r="B129" s="2"/>
      <c r="D129" s="3"/>
      <c r="I129" s="3"/>
      <c r="J129" s="3"/>
      <c r="M129" s="3"/>
      <c r="N129" s="3"/>
      <c r="Q129" s="3"/>
      <c r="R129" s="3"/>
      <c r="S129" s="3"/>
      <c r="T129" s="3"/>
      <c r="U129" s="10"/>
      <c r="V129" s="3"/>
      <c r="W129" s="3"/>
      <c r="X129" s="3"/>
      <c r="AA129" s="3"/>
      <c r="AG129" s="3"/>
      <c r="AI129" s="3"/>
      <c r="AK129" s="3"/>
      <c r="AL129" s="3"/>
      <c r="AM129" s="3"/>
      <c r="AN129" s="6"/>
    </row>
    <row r="130" spans="2:40" ht="10.5" customHeight="1">
      <c r="B130" s="2"/>
      <c r="D130" s="3"/>
      <c r="I130" s="3"/>
      <c r="J130" s="3"/>
      <c r="M130" s="3"/>
      <c r="N130" s="3"/>
      <c r="Q130" s="3"/>
      <c r="R130" s="3"/>
      <c r="S130" s="3"/>
      <c r="T130" s="3"/>
      <c r="U130" s="10"/>
      <c r="V130" s="3"/>
      <c r="W130" s="3"/>
      <c r="X130" s="3"/>
      <c r="AA130" s="3"/>
      <c r="AG130" s="3"/>
      <c r="AI130" s="3"/>
      <c r="AK130" s="3"/>
      <c r="AL130" s="3"/>
      <c r="AM130" s="3"/>
      <c r="AN130" s="6"/>
    </row>
    <row r="131" spans="2:40" ht="10.5" customHeight="1">
      <c r="B131" s="2"/>
      <c r="D131" s="3"/>
      <c r="I131" s="3"/>
      <c r="J131" s="3"/>
      <c r="M131" s="3"/>
      <c r="N131" s="3"/>
      <c r="Q131" s="3"/>
      <c r="R131" s="3"/>
      <c r="S131" s="3"/>
      <c r="T131" s="3"/>
      <c r="U131" s="10"/>
      <c r="V131" s="3"/>
      <c r="W131" s="3"/>
      <c r="X131" s="3"/>
      <c r="AA131" s="3"/>
      <c r="AB131" s="3"/>
      <c r="AG131" s="3"/>
      <c r="AI131" s="3"/>
      <c r="AK131" s="3"/>
      <c r="AL131" s="3"/>
      <c r="AM131" s="3"/>
      <c r="AN131" s="6"/>
    </row>
    <row r="132" spans="2:40" ht="10.5" customHeight="1">
      <c r="B132" s="2"/>
      <c r="D132" s="3"/>
      <c r="I132" s="3"/>
      <c r="J132" s="3"/>
      <c r="M132" s="3"/>
      <c r="N132" s="3"/>
      <c r="Q132" s="3"/>
      <c r="R132" s="3"/>
      <c r="S132" s="3"/>
      <c r="T132" s="3"/>
      <c r="U132" s="10"/>
      <c r="V132" s="3"/>
      <c r="W132" s="3"/>
      <c r="X132" s="3"/>
      <c r="AA132" s="3"/>
      <c r="AB132" s="3"/>
      <c r="AG132" s="3"/>
      <c r="AI132" s="3"/>
      <c r="AK132" s="3"/>
      <c r="AL132" s="3"/>
      <c r="AM132" s="3"/>
      <c r="AN132" s="6"/>
    </row>
    <row r="133" spans="2:40" ht="10.5" customHeight="1">
      <c r="B133" s="2"/>
      <c r="D133" s="3"/>
      <c r="I133" s="3"/>
      <c r="J133" s="3"/>
      <c r="M133" s="3"/>
      <c r="N133" s="3"/>
      <c r="Q133" s="3"/>
      <c r="R133" s="3"/>
      <c r="S133" s="3"/>
      <c r="T133" s="3"/>
      <c r="U133" s="10"/>
      <c r="V133" s="3"/>
      <c r="W133" s="3"/>
      <c r="X133" s="3"/>
      <c r="AA133" s="3"/>
      <c r="AB133" s="3"/>
      <c r="AG133" s="3"/>
      <c r="AI133" s="3"/>
      <c r="AK133" s="3"/>
      <c r="AL133" s="3"/>
      <c r="AM133" s="3"/>
      <c r="AN133" s="6"/>
    </row>
    <row r="134" spans="2:40" ht="10.5" customHeight="1">
      <c r="B134" s="2"/>
      <c r="D134" s="3"/>
      <c r="I134" s="3"/>
      <c r="J134" s="3"/>
      <c r="M134" s="3"/>
      <c r="N134" s="3"/>
      <c r="Q134" s="3"/>
      <c r="R134" s="3"/>
      <c r="S134" s="3"/>
      <c r="T134" s="3"/>
      <c r="U134" s="10"/>
      <c r="V134" s="3"/>
      <c r="W134" s="3"/>
      <c r="X134" s="3"/>
      <c r="AA134" s="3"/>
      <c r="AB134" s="3"/>
      <c r="AG134" s="3"/>
      <c r="AI134" s="3"/>
      <c r="AK134" s="3"/>
      <c r="AL134" s="3"/>
      <c r="AM134" s="3"/>
      <c r="AN134" s="6"/>
    </row>
    <row r="135" spans="2:40" ht="10.5" customHeight="1">
      <c r="B135" s="2"/>
      <c r="D135" s="3"/>
      <c r="I135" s="3"/>
      <c r="J135" s="3"/>
      <c r="M135" s="3"/>
      <c r="N135" s="3"/>
      <c r="Q135" s="3"/>
      <c r="R135" s="3"/>
      <c r="S135" s="3"/>
      <c r="T135" s="3"/>
      <c r="U135" s="10"/>
      <c r="V135" s="3"/>
      <c r="W135" s="3"/>
      <c r="X135" s="3"/>
      <c r="AA135" s="3"/>
      <c r="AB135" s="3"/>
      <c r="AG135" s="3"/>
      <c r="AI135" s="3"/>
      <c r="AK135" s="3"/>
      <c r="AL135" s="3"/>
      <c r="AM135" s="3"/>
      <c r="AN135" s="6"/>
    </row>
    <row r="136" spans="2:40" ht="10.5" customHeight="1">
      <c r="B136" s="2"/>
      <c r="D136" s="3"/>
      <c r="I136" s="3"/>
      <c r="J136" s="3"/>
      <c r="M136" s="3"/>
      <c r="N136" s="3"/>
      <c r="Q136" s="3"/>
      <c r="R136" s="3"/>
      <c r="S136" s="3"/>
      <c r="T136" s="3"/>
      <c r="U136" s="10"/>
      <c r="V136" s="3"/>
      <c r="W136" s="3"/>
      <c r="X136" s="3"/>
      <c r="AA136" s="3"/>
      <c r="AB136" s="3"/>
      <c r="AG136" s="3"/>
      <c r="AI136" s="3"/>
      <c r="AK136" s="3"/>
      <c r="AL136" s="3"/>
      <c r="AM136" s="3"/>
      <c r="AN136" s="6"/>
    </row>
    <row r="137" spans="2:40" ht="10.5" customHeight="1">
      <c r="B137" s="2"/>
      <c r="D137" s="3"/>
      <c r="I137" s="3"/>
      <c r="J137" s="3"/>
      <c r="M137" s="3"/>
      <c r="N137" s="3"/>
      <c r="Q137" s="3"/>
      <c r="R137" s="3"/>
      <c r="S137" s="3"/>
      <c r="T137" s="3"/>
      <c r="U137" s="10"/>
      <c r="V137" s="3"/>
      <c r="W137" s="3"/>
      <c r="X137" s="3"/>
      <c r="AA137" s="3"/>
      <c r="AB137" s="3"/>
      <c r="AG137" s="3"/>
      <c r="AI137" s="3"/>
      <c r="AK137" s="3"/>
      <c r="AL137" s="3"/>
      <c r="AM137" s="3"/>
      <c r="AN137" s="6"/>
    </row>
    <row r="138" spans="2:40" ht="10.5" customHeight="1">
      <c r="B138" s="2"/>
      <c r="D138" s="3"/>
      <c r="I138" s="3"/>
      <c r="J138" s="3"/>
      <c r="M138" s="3"/>
      <c r="N138" s="3"/>
      <c r="Q138" s="3"/>
      <c r="R138" s="3"/>
      <c r="S138" s="3"/>
      <c r="T138" s="3"/>
      <c r="U138" s="10"/>
      <c r="V138" s="3"/>
      <c r="W138" s="3"/>
      <c r="X138" s="3"/>
      <c r="AA138" s="3"/>
      <c r="AB138" s="3"/>
      <c r="AG138" s="3"/>
      <c r="AI138" s="3"/>
      <c r="AK138" s="3"/>
      <c r="AL138" s="3"/>
      <c r="AM138" s="3"/>
      <c r="AN138" s="6"/>
    </row>
    <row r="139" spans="2:40" ht="10.5" customHeight="1">
      <c r="B139" s="2"/>
      <c r="D139" s="3"/>
      <c r="I139" s="3"/>
      <c r="J139" s="3"/>
      <c r="M139" s="3"/>
      <c r="N139" s="3"/>
      <c r="Q139" s="3"/>
      <c r="R139" s="3"/>
      <c r="S139" s="3"/>
      <c r="T139" s="3"/>
      <c r="U139" s="10"/>
      <c r="V139" s="3"/>
      <c r="W139" s="3"/>
      <c r="X139" s="3"/>
      <c r="AA139" s="3"/>
      <c r="AB139" s="3"/>
      <c r="AG139" s="3"/>
      <c r="AI139" s="3"/>
      <c r="AK139" s="3"/>
      <c r="AL139" s="3"/>
      <c r="AM139" s="3"/>
      <c r="AN139" s="6"/>
    </row>
    <row r="140" spans="2:40" ht="10.5" customHeight="1">
      <c r="B140" s="2"/>
      <c r="D140" s="3"/>
      <c r="I140" s="3"/>
      <c r="J140" s="3"/>
      <c r="M140" s="3"/>
      <c r="N140" s="3"/>
      <c r="Q140" s="3"/>
      <c r="R140" s="3"/>
      <c r="S140" s="3"/>
      <c r="T140" s="3"/>
      <c r="U140" s="10"/>
      <c r="V140" s="3"/>
      <c r="W140" s="3"/>
      <c r="X140" s="3"/>
      <c r="AA140" s="3"/>
      <c r="AB140" s="3"/>
      <c r="AG140" s="3"/>
      <c r="AI140" s="3"/>
      <c r="AK140" s="3"/>
      <c r="AL140" s="3"/>
      <c r="AM140" s="3"/>
      <c r="AN140" s="6"/>
    </row>
    <row r="141" spans="2:40" ht="10.5" customHeight="1">
      <c r="B141" s="2"/>
      <c r="D141" s="3"/>
      <c r="I141" s="3"/>
      <c r="J141" s="3"/>
      <c r="M141" s="3"/>
      <c r="N141" s="3"/>
      <c r="Q141" s="3"/>
      <c r="R141" s="3"/>
      <c r="S141" s="3"/>
      <c r="T141" s="3"/>
      <c r="U141" s="10"/>
      <c r="V141" s="3"/>
      <c r="W141" s="3"/>
      <c r="X141" s="3"/>
      <c r="AA141" s="3"/>
      <c r="AB141" s="3"/>
      <c r="AG141" s="3"/>
      <c r="AI141" s="3"/>
      <c r="AK141" s="3"/>
      <c r="AL141" s="3"/>
      <c r="AM141" s="3"/>
      <c r="AN141" s="6"/>
    </row>
    <row r="142" spans="2:40" ht="10.5" customHeight="1">
      <c r="B142" s="2"/>
      <c r="D142" s="3"/>
      <c r="I142" s="3"/>
      <c r="J142" s="3"/>
      <c r="M142" s="3"/>
      <c r="N142" s="3"/>
      <c r="Q142" s="3"/>
      <c r="R142" s="3"/>
      <c r="S142" s="3"/>
      <c r="T142" s="3"/>
      <c r="U142" s="10"/>
      <c r="V142" s="3"/>
      <c r="W142" s="3"/>
      <c r="X142" s="3"/>
      <c r="AA142" s="3"/>
      <c r="AB142" s="3"/>
      <c r="AG142" s="3"/>
      <c r="AI142" s="3"/>
      <c r="AK142" s="3"/>
      <c r="AL142" s="3"/>
      <c r="AM142" s="3"/>
      <c r="AN142" s="6"/>
    </row>
    <row r="143" spans="2:40" ht="10.5" customHeight="1">
      <c r="B143" s="2"/>
      <c r="D143" s="3"/>
      <c r="I143" s="3"/>
      <c r="J143" s="3"/>
      <c r="M143" s="3"/>
      <c r="N143" s="3"/>
      <c r="Q143" s="3"/>
      <c r="R143" s="3"/>
      <c r="S143" s="3"/>
      <c r="T143" s="3"/>
      <c r="U143" s="10"/>
      <c r="V143" s="3"/>
      <c r="W143" s="3"/>
      <c r="X143" s="3"/>
      <c r="AA143" s="3"/>
      <c r="AB143" s="3"/>
      <c r="AF143" s="3"/>
      <c r="AG143" s="3"/>
      <c r="AI143" s="3"/>
      <c r="AK143" s="3"/>
      <c r="AL143" s="3"/>
      <c r="AM143" s="3"/>
      <c r="AN143" s="6"/>
    </row>
    <row r="144" spans="2:40" ht="10.5" customHeight="1">
      <c r="B144" s="2"/>
      <c r="D144" s="3"/>
      <c r="I144" s="3"/>
      <c r="J144" s="3"/>
      <c r="M144" s="3"/>
      <c r="N144" s="3"/>
      <c r="Q144" s="3"/>
      <c r="R144" s="3"/>
      <c r="S144" s="3"/>
      <c r="T144" s="3"/>
      <c r="U144" s="10"/>
      <c r="V144" s="3"/>
      <c r="W144" s="3"/>
      <c r="X144" s="3"/>
      <c r="AA144" s="3"/>
      <c r="AB144" s="3"/>
      <c r="AF144" s="3"/>
      <c r="AG144" s="3"/>
      <c r="AI144" s="3"/>
      <c r="AK144" s="3"/>
      <c r="AL144" s="3"/>
      <c r="AM144" s="3"/>
      <c r="AN144" s="6"/>
    </row>
    <row r="145" spans="2:40" ht="10.5" customHeight="1">
      <c r="B145" s="2"/>
      <c r="D145" s="3"/>
      <c r="I145" s="3"/>
      <c r="J145" s="8"/>
      <c r="M145" s="8"/>
      <c r="N145" s="8"/>
      <c r="Q145" s="3"/>
      <c r="R145" s="3"/>
      <c r="S145" s="3"/>
      <c r="T145" s="8"/>
      <c r="U145" s="10"/>
      <c r="V145" s="3"/>
      <c r="W145" s="3"/>
      <c r="X145" s="3"/>
      <c r="AA145" s="3"/>
      <c r="AB145" s="3"/>
      <c r="AF145" s="3"/>
      <c r="AG145" s="3"/>
      <c r="AI145" s="8"/>
      <c r="AK145" s="3"/>
      <c r="AL145" s="3"/>
      <c r="AM145" s="3"/>
      <c r="AN145" s="6"/>
    </row>
    <row r="146" spans="2:40" ht="10.5" customHeight="1">
      <c r="B146" s="2"/>
      <c r="D146" s="3"/>
      <c r="I146" s="3"/>
      <c r="J146" s="3"/>
      <c r="M146" s="3"/>
      <c r="N146" s="3"/>
      <c r="Q146" s="3"/>
      <c r="R146" s="3"/>
      <c r="S146" s="3"/>
      <c r="T146" s="3"/>
      <c r="U146" s="10"/>
      <c r="V146" s="3"/>
      <c r="W146" s="3"/>
      <c r="X146" s="3"/>
      <c r="AA146" s="3"/>
      <c r="AB146" s="3"/>
      <c r="AF146" s="3"/>
      <c r="AG146" s="3"/>
      <c r="AI146" s="3"/>
      <c r="AK146" s="3"/>
      <c r="AL146" s="3"/>
      <c r="AM146" s="3"/>
      <c r="AN146" s="6"/>
    </row>
    <row r="147" spans="2:40" ht="10.5" customHeight="1">
      <c r="B147" s="2"/>
      <c r="D147" s="3"/>
      <c r="I147" s="3"/>
      <c r="J147" s="8"/>
      <c r="M147" s="8"/>
      <c r="N147" s="8"/>
      <c r="Q147" s="3"/>
      <c r="R147" s="3"/>
      <c r="S147" s="3"/>
      <c r="T147" s="8"/>
      <c r="U147" s="10"/>
      <c r="V147" s="3"/>
      <c r="W147" s="3"/>
      <c r="X147" s="3"/>
      <c r="AA147" s="3"/>
      <c r="AB147" s="3"/>
      <c r="AF147" s="3"/>
      <c r="AG147" s="3"/>
      <c r="AI147" s="8"/>
      <c r="AK147" s="3"/>
      <c r="AL147" s="3"/>
      <c r="AM147" s="3"/>
      <c r="AN147" s="6"/>
    </row>
    <row r="148" spans="2:40" ht="10.5" customHeight="1">
      <c r="B148" s="2"/>
      <c r="D148" s="3"/>
      <c r="I148" s="3"/>
      <c r="J148" s="8"/>
      <c r="M148" s="8"/>
      <c r="N148" s="8"/>
      <c r="Q148" s="3"/>
      <c r="R148" s="3"/>
      <c r="S148" s="3"/>
      <c r="T148" s="8"/>
      <c r="U148" s="10"/>
      <c r="V148" s="3"/>
      <c r="W148" s="3"/>
      <c r="X148" s="3"/>
      <c r="AA148" s="3"/>
      <c r="AB148" s="3"/>
      <c r="AF148" s="3"/>
      <c r="AG148" s="3"/>
      <c r="AI148" s="8"/>
      <c r="AK148" s="3"/>
      <c r="AL148" s="3"/>
      <c r="AM148" s="3"/>
      <c r="AN148" s="6"/>
    </row>
    <row r="149" spans="2:40" ht="10.5" customHeight="1">
      <c r="B149" s="2"/>
      <c r="D149" s="3"/>
      <c r="I149" s="3"/>
      <c r="J149" s="8"/>
      <c r="M149" s="8"/>
      <c r="N149" s="8"/>
      <c r="Q149" s="3"/>
      <c r="R149" s="3"/>
      <c r="S149" s="3"/>
      <c r="T149" s="8"/>
      <c r="U149" s="10"/>
      <c r="V149" s="3"/>
      <c r="W149" s="3"/>
      <c r="X149" s="3"/>
      <c r="AA149" s="3"/>
      <c r="AB149" s="3"/>
      <c r="AF149" s="3"/>
      <c r="AG149" s="3"/>
      <c r="AI149" s="8"/>
      <c r="AK149" s="3"/>
      <c r="AL149" s="3"/>
      <c r="AM149" s="3"/>
      <c r="AN149" s="6"/>
    </row>
    <row r="150" spans="2:40" ht="10.5" customHeight="1">
      <c r="B150" s="2"/>
      <c r="D150" s="3"/>
      <c r="I150" s="3"/>
      <c r="J150" s="8"/>
      <c r="M150" s="8"/>
      <c r="N150" s="8"/>
      <c r="Q150" s="3"/>
      <c r="R150" s="3"/>
      <c r="S150" s="3"/>
      <c r="T150" s="8"/>
      <c r="U150" s="10"/>
      <c r="V150" s="3"/>
      <c r="W150" s="3"/>
      <c r="X150" s="3"/>
      <c r="AA150" s="3"/>
      <c r="AB150" s="3"/>
      <c r="AF150" s="3"/>
      <c r="AG150" s="3"/>
      <c r="AI150" s="8"/>
      <c r="AK150" s="3"/>
      <c r="AL150" s="3"/>
      <c r="AM150" s="3"/>
      <c r="AN150" s="6"/>
    </row>
    <row r="151" spans="2:40" ht="10.5" customHeight="1">
      <c r="B151" s="2"/>
      <c r="D151" s="3"/>
      <c r="I151" s="3"/>
      <c r="J151" s="8"/>
      <c r="M151" s="8"/>
      <c r="N151" s="8"/>
      <c r="Q151" s="3"/>
      <c r="R151" s="3"/>
      <c r="S151" s="3"/>
      <c r="T151" s="8"/>
      <c r="U151" s="10"/>
      <c r="V151" s="3"/>
      <c r="W151" s="3"/>
      <c r="X151" s="3"/>
      <c r="AA151" s="3"/>
      <c r="AB151" s="3"/>
      <c r="AF151" s="3"/>
      <c r="AG151" s="3"/>
      <c r="AI151" s="8"/>
      <c r="AK151" s="3"/>
      <c r="AL151" s="3"/>
      <c r="AM151" s="3"/>
      <c r="AN151" s="6"/>
    </row>
    <row r="152" spans="2:40" ht="10.5" customHeight="1">
      <c r="B152" s="2"/>
      <c r="D152" s="3"/>
      <c r="I152" s="3"/>
      <c r="J152" s="8"/>
      <c r="M152" s="8"/>
      <c r="N152" s="8"/>
      <c r="Q152" s="3"/>
      <c r="R152" s="3"/>
      <c r="S152" s="3"/>
      <c r="T152" s="8"/>
      <c r="U152" s="10"/>
      <c r="V152" s="3"/>
      <c r="W152" s="3"/>
      <c r="X152" s="3"/>
      <c r="AA152" s="3"/>
      <c r="AB152" s="3"/>
      <c r="AF152" s="3"/>
      <c r="AG152" s="3"/>
      <c r="AI152" s="8"/>
      <c r="AK152" s="3"/>
      <c r="AL152" s="3"/>
      <c r="AM152" s="3"/>
      <c r="AN152" s="6"/>
    </row>
    <row r="153" spans="2:40" ht="10.5" customHeight="1">
      <c r="B153" s="2"/>
      <c r="D153" s="3"/>
      <c r="I153" s="8"/>
      <c r="J153" s="8"/>
      <c r="M153" s="8"/>
      <c r="N153" s="8"/>
      <c r="Q153" s="3"/>
      <c r="R153" s="3"/>
      <c r="S153" s="8"/>
      <c r="T153" s="8"/>
      <c r="U153" s="10"/>
      <c r="V153" s="3"/>
      <c r="W153" s="3"/>
      <c r="X153" s="8"/>
      <c r="AA153" s="3"/>
      <c r="AB153" s="3"/>
      <c r="AF153" s="3"/>
      <c r="AG153" s="3"/>
      <c r="AI153" s="8"/>
      <c r="AK153" s="3"/>
      <c r="AL153" s="3"/>
      <c r="AM153" s="3"/>
      <c r="AN153" s="6"/>
    </row>
    <row r="154" spans="2:40" ht="10.5" customHeight="1">
      <c r="B154" s="2"/>
      <c r="D154" s="3"/>
      <c r="I154" s="8"/>
      <c r="J154" s="8"/>
      <c r="M154" s="8"/>
      <c r="N154" s="8"/>
      <c r="Q154" s="3"/>
      <c r="R154" s="3"/>
      <c r="S154" s="8"/>
      <c r="T154" s="8"/>
      <c r="U154" s="10"/>
      <c r="V154" s="3"/>
      <c r="W154" s="3"/>
      <c r="X154" s="8"/>
      <c r="AA154" s="3"/>
      <c r="AB154" s="3"/>
      <c r="AF154" s="3"/>
      <c r="AG154" s="3"/>
      <c r="AI154" s="8"/>
      <c r="AK154" s="3"/>
      <c r="AL154" s="3"/>
      <c r="AM154" s="3"/>
      <c r="AN154" s="6"/>
    </row>
    <row r="155" spans="2:40" ht="10.5" customHeight="1">
      <c r="B155" s="2"/>
      <c r="D155" s="3"/>
      <c r="I155" s="8"/>
      <c r="J155" s="3"/>
      <c r="M155" s="3"/>
      <c r="N155" s="3"/>
      <c r="Q155" s="3"/>
      <c r="R155" s="3"/>
      <c r="S155" s="8"/>
      <c r="T155" s="3"/>
      <c r="U155" s="10"/>
      <c r="V155" s="3"/>
      <c r="W155" s="3"/>
      <c r="X155" s="8"/>
      <c r="AA155" s="3"/>
      <c r="AB155" s="3"/>
      <c r="AF155" s="3"/>
      <c r="AG155" s="3"/>
      <c r="AI155" s="3"/>
      <c r="AK155" s="3"/>
      <c r="AL155" s="3"/>
      <c r="AM155" s="3"/>
      <c r="AN155" s="6"/>
    </row>
    <row r="156" spans="2:40" ht="10.5" customHeight="1">
      <c r="B156" s="2"/>
      <c r="D156" s="3"/>
      <c r="I156" s="8"/>
      <c r="J156" s="3"/>
      <c r="M156" s="3"/>
      <c r="N156" s="3"/>
      <c r="Q156" s="3"/>
      <c r="R156" s="3"/>
      <c r="S156" s="8"/>
      <c r="T156" s="3"/>
      <c r="U156" s="10"/>
      <c r="V156" s="3"/>
      <c r="W156" s="3"/>
      <c r="X156" s="8"/>
      <c r="AA156" s="3"/>
      <c r="AB156" s="3"/>
      <c r="AF156" s="3"/>
      <c r="AG156" s="3"/>
      <c r="AI156" s="3"/>
      <c r="AK156" s="3"/>
      <c r="AL156" s="3"/>
      <c r="AM156" s="3"/>
      <c r="AN156" s="6"/>
    </row>
    <row r="157" spans="2:40" ht="10.5" customHeight="1">
      <c r="B157" s="2"/>
      <c r="D157" s="3"/>
      <c r="I157" s="8"/>
      <c r="J157" s="3"/>
      <c r="M157" s="3"/>
      <c r="N157" s="3"/>
      <c r="Q157" s="3"/>
      <c r="R157" s="3"/>
      <c r="S157" s="8"/>
      <c r="T157" s="3"/>
      <c r="U157" s="10"/>
      <c r="V157" s="3"/>
      <c r="W157" s="3"/>
      <c r="X157" s="8"/>
      <c r="AA157" s="3"/>
      <c r="AB157" s="3"/>
      <c r="AF157" s="3"/>
      <c r="AG157" s="3"/>
      <c r="AI157" s="3"/>
      <c r="AK157" s="3"/>
      <c r="AL157" s="3"/>
      <c r="AM157" s="3"/>
      <c r="AN157" s="6"/>
    </row>
    <row r="158" spans="2:40" ht="10.5" customHeight="1">
      <c r="B158" s="2"/>
      <c r="D158" s="3"/>
      <c r="I158" s="8"/>
      <c r="J158" s="3"/>
      <c r="M158" s="3"/>
      <c r="N158" s="3"/>
      <c r="Q158" s="3"/>
      <c r="R158" s="8"/>
      <c r="S158" s="8"/>
      <c r="T158" s="3"/>
      <c r="U158" s="10"/>
      <c r="V158" s="3"/>
      <c r="W158" s="3"/>
      <c r="X158" s="8"/>
      <c r="AA158" s="8"/>
      <c r="AB158" s="3"/>
      <c r="AF158" s="3"/>
      <c r="AG158" s="3"/>
      <c r="AI158" s="3"/>
      <c r="AK158" s="3"/>
      <c r="AL158" s="3"/>
      <c r="AM158" s="3"/>
      <c r="AN158" s="6"/>
    </row>
    <row r="159" spans="2:40" ht="10.5" customHeight="1">
      <c r="B159" s="2"/>
      <c r="D159" s="3"/>
      <c r="I159" s="8"/>
      <c r="J159" s="3"/>
      <c r="M159" s="3"/>
      <c r="N159" s="3"/>
      <c r="Q159" s="3"/>
      <c r="R159" s="3"/>
      <c r="S159" s="8"/>
      <c r="T159" s="3"/>
      <c r="U159" s="10"/>
      <c r="V159" s="3"/>
      <c r="W159" s="3"/>
      <c r="X159" s="8"/>
      <c r="AA159" s="3"/>
      <c r="AB159" s="3"/>
      <c r="AF159" s="3"/>
      <c r="AG159" s="3"/>
      <c r="AI159" s="3"/>
      <c r="AK159" s="3"/>
      <c r="AL159" s="3"/>
      <c r="AM159" s="3"/>
      <c r="AN159" s="6"/>
    </row>
    <row r="160" spans="2:40" ht="10.5" customHeight="1">
      <c r="B160" s="2"/>
      <c r="D160" s="3"/>
      <c r="I160" s="8"/>
      <c r="J160" s="3"/>
      <c r="M160" s="3"/>
      <c r="N160" s="3"/>
      <c r="Q160" s="3"/>
      <c r="R160" s="8"/>
      <c r="S160" s="8"/>
      <c r="T160" s="3"/>
      <c r="U160" s="10"/>
      <c r="V160" s="3"/>
      <c r="W160" s="3"/>
      <c r="X160" s="8"/>
      <c r="AA160" s="8"/>
      <c r="AB160" s="3"/>
      <c r="AF160" s="3"/>
      <c r="AG160" s="3"/>
      <c r="AI160" s="3"/>
      <c r="AK160" s="3"/>
      <c r="AL160" s="3"/>
      <c r="AM160" s="3"/>
      <c r="AN160" s="6"/>
    </row>
    <row r="161" spans="2:40" ht="10.5" customHeight="1">
      <c r="B161" s="2"/>
      <c r="D161" s="3"/>
      <c r="I161" s="8"/>
      <c r="J161" s="3"/>
      <c r="M161" s="3"/>
      <c r="N161" s="3"/>
      <c r="Q161" s="3"/>
      <c r="R161" s="8"/>
      <c r="S161" s="8"/>
      <c r="T161" s="3"/>
      <c r="U161" s="10"/>
      <c r="V161" s="3"/>
      <c r="W161" s="3"/>
      <c r="X161" s="8"/>
      <c r="AA161" s="8"/>
      <c r="AB161" s="3"/>
      <c r="AF161" s="3"/>
      <c r="AG161" s="3"/>
      <c r="AI161" s="3"/>
      <c r="AK161" s="3"/>
      <c r="AL161" s="3"/>
      <c r="AM161" s="3"/>
      <c r="AN161" s="6"/>
    </row>
    <row r="162" spans="2:40" ht="10.5" customHeight="1">
      <c r="B162" s="2"/>
      <c r="D162" s="3"/>
      <c r="I162" s="8"/>
      <c r="J162" s="3"/>
      <c r="M162" s="3"/>
      <c r="N162" s="3"/>
      <c r="Q162" s="3"/>
      <c r="R162" s="8"/>
      <c r="S162" s="8"/>
      <c r="T162" s="3"/>
      <c r="U162" s="10"/>
      <c r="V162" s="3"/>
      <c r="W162" s="3"/>
      <c r="X162" s="8"/>
      <c r="AA162" s="8"/>
      <c r="AB162" s="3"/>
      <c r="AF162" s="3"/>
      <c r="AG162" s="3"/>
      <c r="AI162" s="3"/>
      <c r="AK162" s="3"/>
      <c r="AL162" s="3"/>
      <c r="AM162" s="3"/>
      <c r="AN162" s="6"/>
    </row>
    <row r="163" spans="2:40" ht="10.5" customHeight="1">
      <c r="B163" s="2"/>
      <c r="D163" s="3"/>
      <c r="I163" s="8"/>
      <c r="J163" s="3"/>
      <c r="K163" s="3"/>
      <c r="L163" s="3"/>
      <c r="M163" s="3"/>
      <c r="N163" s="3"/>
      <c r="Q163" s="3"/>
      <c r="R163" s="8"/>
      <c r="S163" s="8"/>
      <c r="T163" s="3"/>
      <c r="U163" s="10"/>
      <c r="V163" s="3"/>
      <c r="W163" s="3"/>
      <c r="X163" s="8"/>
      <c r="AA163" s="8"/>
      <c r="AB163" s="3"/>
      <c r="AF163" s="3"/>
      <c r="AG163" s="3"/>
      <c r="AI163" s="3"/>
      <c r="AK163" s="3"/>
      <c r="AL163" s="3"/>
      <c r="AM163" s="3"/>
      <c r="AN163" s="6"/>
    </row>
    <row r="164" spans="2:40" ht="10.5" customHeight="1">
      <c r="B164" s="2"/>
      <c r="D164" s="3"/>
      <c r="I164" s="8"/>
      <c r="J164" s="3"/>
      <c r="K164" s="3"/>
      <c r="L164" s="3"/>
      <c r="M164" s="3"/>
      <c r="N164" s="3"/>
      <c r="Q164" s="3"/>
      <c r="R164" s="8"/>
      <c r="S164" s="8"/>
      <c r="T164" s="3"/>
      <c r="U164" s="10"/>
      <c r="V164" s="3"/>
      <c r="W164" s="3"/>
      <c r="X164" s="8"/>
      <c r="AA164" s="8"/>
      <c r="AB164" s="3"/>
      <c r="AF164" s="3"/>
      <c r="AG164" s="3"/>
      <c r="AI164" s="3"/>
      <c r="AK164" s="3"/>
      <c r="AL164" s="3"/>
      <c r="AM164" s="3"/>
      <c r="AN164" s="6"/>
    </row>
    <row r="165" spans="2:40" ht="10.5" customHeight="1">
      <c r="B165" s="2"/>
      <c r="D165" s="3"/>
      <c r="I165" s="8"/>
      <c r="J165" s="3"/>
      <c r="K165" s="3"/>
      <c r="L165" s="3"/>
      <c r="M165" s="3"/>
      <c r="N165" s="3"/>
      <c r="Q165" s="3"/>
      <c r="R165" s="8"/>
      <c r="S165" s="8"/>
      <c r="T165" s="3"/>
      <c r="U165" s="10"/>
      <c r="V165" s="3"/>
      <c r="W165" s="3"/>
      <c r="X165" s="8"/>
      <c r="AA165" s="8"/>
      <c r="AB165" s="3"/>
      <c r="AF165" s="3"/>
      <c r="AG165" s="3"/>
      <c r="AI165" s="3"/>
      <c r="AK165" s="3"/>
      <c r="AL165" s="3"/>
      <c r="AM165" s="3"/>
      <c r="AN165" s="6"/>
    </row>
    <row r="166" spans="2:40" ht="10.5" customHeight="1">
      <c r="B166" s="2"/>
      <c r="D166" s="3"/>
      <c r="I166" s="8"/>
      <c r="J166" s="3"/>
      <c r="K166" s="3"/>
      <c r="L166" s="3"/>
      <c r="M166" s="3"/>
      <c r="N166" s="3"/>
      <c r="Q166" s="3"/>
      <c r="R166" s="8"/>
      <c r="S166" s="8"/>
      <c r="T166" s="3"/>
      <c r="U166" s="10"/>
      <c r="V166" s="3"/>
      <c r="W166" s="3"/>
      <c r="X166" s="8"/>
      <c r="AA166" s="8"/>
      <c r="AB166" s="3"/>
      <c r="AF166" s="3"/>
      <c r="AG166" s="3"/>
      <c r="AI166" s="3"/>
      <c r="AK166" s="3"/>
      <c r="AL166" s="3"/>
      <c r="AM166" s="3"/>
      <c r="AN166" s="6"/>
    </row>
    <row r="167" spans="2:40" ht="10.5" customHeight="1">
      <c r="B167" s="2"/>
      <c r="D167" s="3"/>
      <c r="I167" s="8"/>
      <c r="J167" s="3"/>
      <c r="K167" s="3"/>
      <c r="L167" s="3"/>
      <c r="M167" s="3"/>
      <c r="N167" s="3"/>
      <c r="Q167" s="3"/>
      <c r="R167" s="8"/>
      <c r="S167" s="8"/>
      <c r="T167" s="3"/>
      <c r="U167" s="10"/>
      <c r="V167" s="3"/>
      <c r="W167" s="3"/>
      <c r="X167" s="8"/>
      <c r="AA167" s="8"/>
      <c r="AB167" s="3"/>
      <c r="AF167" s="3"/>
      <c r="AG167" s="3"/>
      <c r="AI167" s="3"/>
      <c r="AK167" s="3"/>
      <c r="AL167" s="3"/>
      <c r="AM167" s="3"/>
      <c r="AN167" s="6"/>
    </row>
    <row r="168" spans="2:40" ht="10.5" customHeight="1">
      <c r="B168" s="2"/>
      <c r="D168" s="3"/>
      <c r="I168" s="8"/>
      <c r="J168" s="3"/>
      <c r="K168" s="3"/>
      <c r="L168" s="3"/>
      <c r="M168" s="3"/>
      <c r="N168" s="3"/>
      <c r="Q168" s="3"/>
      <c r="R168" s="3"/>
      <c r="S168" s="8"/>
      <c r="T168" s="3"/>
      <c r="U168" s="10"/>
      <c r="V168" s="3"/>
      <c r="W168" s="3"/>
      <c r="X168" s="8"/>
      <c r="AA168" s="3"/>
      <c r="AB168" s="3"/>
      <c r="AF168" s="3"/>
      <c r="AG168" s="3"/>
      <c r="AI168" s="3"/>
      <c r="AK168" s="3"/>
      <c r="AL168" s="3"/>
      <c r="AM168" s="3"/>
      <c r="AN168" s="6"/>
    </row>
    <row r="169" spans="2:40" ht="10.5" customHeight="1">
      <c r="B169" s="2"/>
      <c r="D169" s="3"/>
      <c r="I169" s="8"/>
      <c r="J169" s="3"/>
      <c r="K169" s="3"/>
      <c r="L169" s="3"/>
      <c r="M169" s="3"/>
      <c r="N169" s="3"/>
      <c r="Q169" s="3"/>
      <c r="R169" s="3"/>
      <c r="S169" s="8"/>
      <c r="T169" s="3"/>
      <c r="U169" s="10"/>
      <c r="V169" s="3"/>
      <c r="W169" s="3"/>
      <c r="X169" s="8"/>
      <c r="AA169" s="3"/>
      <c r="AB169" s="3"/>
      <c r="AF169" s="3"/>
      <c r="AG169" s="3"/>
      <c r="AI169" s="3"/>
      <c r="AK169" s="3"/>
      <c r="AL169" s="3"/>
      <c r="AM169" s="3"/>
      <c r="AN169" s="6"/>
    </row>
    <row r="170" spans="2:40" ht="10.5" customHeight="1">
      <c r="B170" s="2"/>
      <c r="D170" s="3"/>
      <c r="I170" s="8"/>
      <c r="J170" s="3"/>
      <c r="K170" s="3"/>
      <c r="L170" s="3"/>
      <c r="M170" s="3"/>
      <c r="N170" s="3"/>
      <c r="Q170" s="3"/>
      <c r="R170" s="3"/>
      <c r="S170" s="8"/>
      <c r="T170" s="3"/>
      <c r="U170" s="10"/>
      <c r="V170" s="3"/>
      <c r="W170" s="3"/>
      <c r="X170" s="8"/>
      <c r="AA170" s="3"/>
      <c r="AB170" s="3"/>
      <c r="AF170" s="3"/>
      <c r="AG170" s="3"/>
      <c r="AI170" s="3"/>
      <c r="AK170" s="3"/>
      <c r="AL170" s="3"/>
      <c r="AM170" s="3"/>
      <c r="AN170" s="6"/>
    </row>
    <row r="171" spans="2:40" ht="10.5" customHeight="1">
      <c r="B171" s="2"/>
      <c r="D171" s="3"/>
      <c r="I171" s="8"/>
      <c r="J171" s="3"/>
      <c r="K171" s="3"/>
      <c r="L171" s="3"/>
      <c r="M171" s="3"/>
      <c r="N171" s="3"/>
      <c r="Q171" s="3"/>
      <c r="R171" s="3"/>
      <c r="S171" s="8"/>
      <c r="T171" s="3"/>
      <c r="U171" s="10"/>
      <c r="V171" s="3"/>
      <c r="W171" s="3"/>
      <c r="X171" s="8"/>
      <c r="AA171" s="3"/>
      <c r="AB171" s="3"/>
      <c r="AF171" s="3"/>
      <c r="AG171" s="3"/>
      <c r="AI171" s="3"/>
      <c r="AK171" s="3"/>
      <c r="AL171" s="3"/>
      <c r="AM171" s="3"/>
      <c r="AN171" s="6"/>
    </row>
    <row r="172" spans="2:40" ht="10.5" customHeight="1">
      <c r="B172" s="2"/>
      <c r="D172" s="3"/>
      <c r="I172" s="8"/>
      <c r="J172" s="3"/>
      <c r="K172" s="3"/>
      <c r="L172" s="3"/>
      <c r="M172" s="3"/>
      <c r="N172" s="3"/>
      <c r="Q172" s="3"/>
      <c r="R172" s="3"/>
      <c r="S172" s="8"/>
      <c r="T172" s="3"/>
      <c r="U172" s="10"/>
      <c r="V172" s="3"/>
      <c r="W172" s="3"/>
      <c r="X172" s="8"/>
      <c r="AA172" s="3"/>
      <c r="AB172" s="3"/>
      <c r="AF172" s="3"/>
      <c r="AG172" s="3"/>
      <c r="AI172" s="3"/>
      <c r="AK172" s="3"/>
      <c r="AL172" s="3"/>
      <c r="AM172" s="3"/>
      <c r="AN172" s="6"/>
    </row>
    <row r="173" spans="2:40" ht="10.5" customHeight="1">
      <c r="B173" s="2"/>
      <c r="D173" s="3"/>
      <c r="I173" s="8"/>
      <c r="J173" s="3"/>
      <c r="K173" s="3"/>
      <c r="L173" s="3"/>
      <c r="M173" s="3"/>
      <c r="N173" s="3"/>
      <c r="Q173" s="3"/>
      <c r="R173" s="3"/>
      <c r="S173" s="8"/>
      <c r="T173" s="3"/>
      <c r="U173" s="10"/>
      <c r="V173" s="3"/>
      <c r="W173" s="3"/>
      <c r="X173" s="8"/>
      <c r="AA173" s="3"/>
      <c r="AB173" s="3"/>
      <c r="AF173" s="3"/>
      <c r="AG173" s="3"/>
      <c r="AI173" s="3"/>
      <c r="AK173" s="3"/>
      <c r="AL173" s="3"/>
      <c r="AM173" s="3"/>
      <c r="AN173" s="6"/>
    </row>
    <row r="174" spans="2:40" ht="10.5" customHeight="1">
      <c r="B174" s="2"/>
      <c r="D174" s="3"/>
      <c r="I174" s="8"/>
      <c r="J174" s="3"/>
      <c r="K174" s="3"/>
      <c r="L174" s="3"/>
      <c r="M174" s="3"/>
      <c r="N174" s="3"/>
      <c r="Q174" s="3"/>
      <c r="R174" s="3"/>
      <c r="S174" s="8"/>
      <c r="T174" s="3"/>
      <c r="U174" s="10"/>
      <c r="V174" s="3"/>
      <c r="W174" s="3"/>
      <c r="X174" s="8"/>
      <c r="AA174" s="3"/>
      <c r="AB174" s="3"/>
      <c r="AF174" s="3"/>
      <c r="AG174" s="3"/>
      <c r="AI174" s="3"/>
      <c r="AK174" s="3"/>
      <c r="AL174" s="3"/>
      <c r="AM174" s="3"/>
      <c r="AN174" s="6"/>
    </row>
    <row r="175" spans="2:40" ht="10.5" customHeight="1">
      <c r="B175" s="2"/>
      <c r="D175" s="3"/>
      <c r="I175" s="8"/>
      <c r="J175" s="3"/>
      <c r="K175" s="3"/>
      <c r="L175" s="3"/>
      <c r="M175" s="3"/>
      <c r="N175" s="3"/>
      <c r="Q175" s="3"/>
      <c r="R175" s="3"/>
      <c r="S175" s="8"/>
      <c r="T175" s="3"/>
      <c r="U175" s="10"/>
      <c r="V175" s="3"/>
      <c r="W175" s="3"/>
      <c r="X175" s="8"/>
      <c r="AA175" s="3"/>
      <c r="AB175" s="3"/>
      <c r="AF175" s="3"/>
      <c r="AG175" s="3"/>
      <c r="AI175" s="3"/>
      <c r="AK175" s="3"/>
      <c r="AL175" s="3"/>
      <c r="AM175" s="3"/>
      <c r="AN175" s="6"/>
    </row>
    <row r="176" spans="2:40" ht="10.5" customHeight="1">
      <c r="B176" s="2"/>
      <c r="D176" s="3"/>
      <c r="I176" s="8"/>
      <c r="J176" s="3"/>
      <c r="K176" s="3"/>
      <c r="L176" s="3"/>
      <c r="M176" s="3"/>
      <c r="N176" s="3"/>
      <c r="Q176" s="3"/>
      <c r="R176" s="3"/>
      <c r="S176" s="8"/>
      <c r="T176" s="3"/>
      <c r="U176" s="10"/>
      <c r="V176" s="3"/>
      <c r="W176" s="3"/>
      <c r="X176" s="8"/>
      <c r="AA176" s="3"/>
      <c r="AB176" s="3"/>
      <c r="AF176" s="3"/>
      <c r="AG176" s="3"/>
      <c r="AI176" s="3"/>
      <c r="AK176" s="3"/>
      <c r="AL176" s="3"/>
      <c r="AM176" s="3"/>
      <c r="AN176" s="6"/>
    </row>
    <row r="177" spans="2:40" ht="10.5" customHeight="1">
      <c r="B177" s="2"/>
      <c r="D177" s="3"/>
      <c r="I177" s="8"/>
      <c r="J177" s="3"/>
      <c r="K177" s="3"/>
      <c r="L177" s="3"/>
      <c r="M177" s="3"/>
      <c r="N177" s="3"/>
      <c r="Q177" s="3"/>
      <c r="R177" s="3"/>
      <c r="S177" s="8"/>
      <c r="T177" s="3"/>
      <c r="U177" s="10"/>
      <c r="V177" s="3"/>
      <c r="W177" s="3"/>
      <c r="X177" s="8"/>
      <c r="AA177" s="3"/>
      <c r="AB177" s="3"/>
      <c r="AF177" s="3"/>
      <c r="AG177" s="3"/>
      <c r="AI177" s="3"/>
      <c r="AK177" s="3"/>
      <c r="AL177" s="3"/>
      <c r="AM177" s="3"/>
      <c r="AN177" s="6"/>
    </row>
    <row r="178" spans="2:40" ht="10.5" customHeight="1">
      <c r="B178" s="2"/>
      <c r="D178" s="3"/>
      <c r="I178" s="8"/>
      <c r="J178" s="3"/>
      <c r="K178" s="3"/>
      <c r="L178" s="3"/>
      <c r="M178" s="3"/>
      <c r="N178" s="3"/>
      <c r="Q178" s="3"/>
      <c r="R178" s="3"/>
      <c r="S178" s="8"/>
      <c r="T178" s="3"/>
      <c r="U178" s="10"/>
      <c r="V178" s="3"/>
      <c r="W178" s="3"/>
      <c r="X178" s="8"/>
      <c r="AA178" s="3"/>
      <c r="AB178" s="3"/>
      <c r="AF178" s="3"/>
      <c r="AG178" s="3"/>
      <c r="AI178" s="3"/>
      <c r="AK178" s="3"/>
      <c r="AL178" s="3"/>
      <c r="AM178" s="3"/>
      <c r="AN178" s="6"/>
    </row>
    <row r="179" spans="2:40" ht="10.5" customHeight="1">
      <c r="B179" s="2"/>
      <c r="D179" s="3"/>
      <c r="I179" s="8"/>
      <c r="J179" s="3"/>
      <c r="K179" s="3"/>
      <c r="L179" s="3"/>
      <c r="M179" s="3"/>
      <c r="N179" s="3"/>
      <c r="Q179" s="3"/>
      <c r="R179" s="3"/>
      <c r="S179" s="8"/>
      <c r="T179" s="3"/>
      <c r="U179" s="10"/>
      <c r="V179" s="3"/>
      <c r="W179" s="3"/>
      <c r="X179" s="8"/>
      <c r="AA179" s="3"/>
      <c r="AB179" s="3"/>
      <c r="AF179" s="3"/>
      <c r="AG179" s="3"/>
      <c r="AI179" s="3"/>
      <c r="AK179" s="3"/>
      <c r="AL179" s="3"/>
      <c r="AM179" s="3"/>
      <c r="AN179" s="6"/>
    </row>
    <row r="180" spans="2:40" ht="10.5" customHeight="1">
      <c r="B180" s="2"/>
      <c r="D180" s="3"/>
      <c r="I180" s="8"/>
      <c r="J180" s="3"/>
      <c r="K180" s="3"/>
      <c r="L180" s="3"/>
      <c r="M180" s="3"/>
      <c r="N180" s="3"/>
      <c r="Q180" s="3"/>
      <c r="R180" s="3"/>
      <c r="S180" s="8"/>
      <c r="T180" s="3"/>
      <c r="U180" s="10"/>
      <c r="V180" s="3"/>
      <c r="W180" s="3"/>
      <c r="X180" s="8"/>
      <c r="AA180" s="3"/>
      <c r="AB180" s="3"/>
      <c r="AF180" s="3"/>
      <c r="AG180" s="3"/>
      <c r="AI180" s="3"/>
      <c r="AK180" s="3"/>
      <c r="AL180" s="3"/>
      <c r="AM180" s="3"/>
      <c r="AN180" s="6"/>
    </row>
    <row r="181" spans="2:40" ht="10.5" customHeight="1">
      <c r="B181" s="2"/>
      <c r="D181" s="3"/>
      <c r="I181" s="8"/>
      <c r="J181" s="3"/>
      <c r="K181" s="3"/>
      <c r="L181" s="3"/>
      <c r="M181" s="3"/>
      <c r="N181" s="3"/>
      <c r="Q181" s="3"/>
      <c r="R181" s="3"/>
      <c r="S181" s="8"/>
      <c r="T181" s="3"/>
      <c r="U181" s="10"/>
      <c r="V181" s="3"/>
      <c r="W181" s="3"/>
      <c r="X181" s="8"/>
      <c r="AA181" s="3"/>
      <c r="AB181" s="3"/>
      <c r="AF181" s="3"/>
      <c r="AG181" s="3"/>
      <c r="AI181" s="3"/>
      <c r="AK181" s="3"/>
      <c r="AL181" s="3"/>
      <c r="AM181" s="3"/>
      <c r="AN181" s="6"/>
    </row>
    <row r="182" spans="2:40" ht="10.5" customHeight="1">
      <c r="B182" s="2"/>
      <c r="D182" s="3"/>
      <c r="I182" s="8"/>
      <c r="J182" s="3"/>
      <c r="K182" s="3"/>
      <c r="L182" s="3"/>
      <c r="M182" s="3"/>
      <c r="N182" s="3"/>
      <c r="Q182" s="3"/>
      <c r="R182" s="3"/>
      <c r="S182" s="8"/>
      <c r="T182" s="3"/>
      <c r="U182" s="10"/>
      <c r="V182" s="3"/>
      <c r="W182" s="3"/>
      <c r="X182" s="8"/>
      <c r="AA182" s="3"/>
      <c r="AB182" s="3"/>
      <c r="AF182" s="3"/>
      <c r="AG182" s="3"/>
      <c r="AI182" s="3"/>
      <c r="AK182" s="3"/>
      <c r="AL182" s="3"/>
      <c r="AM182" s="3"/>
      <c r="AN182" s="6"/>
    </row>
    <row r="183" spans="2:40" ht="10.5" customHeight="1">
      <c r="B183" s="2"/>
      <c r="D183" s="3"/>
      <c r="I183" s="8"/>
      <c r="J183" s="3"/>
      <c r="K183" s="3"/>
      <c r="L183" s="3"/>
      <c r="M183" s="3"/>
      <c r="N183" s="3"/>
      <c r="Q183" s="3"/>
      <c r="R183" s="3"/>
      <c r="S183" s="8"/>
      <c r="T183" s="3"/>
      <c r="U183" s="10"/>
      <c r="V183" s="3"/>
      <c r="W183" s="3"/>
      <c r="X183" s="8"/>
      <c r="AA183" s="3"/>
      <c r="AB183" s="3"/>
      <c r="AF183" s="3"/>
      <c r="AG183" s="3"/>
      <c r="AI183" s="3"/>
      <c r="AK183" s="3"/>
      <c r="AL183" s="3"/>
      <c r="AM183" s="3"/>
      <c r="AN183" s="6"/>
    </row>
    <row r="184" spans="2:40" ht="10.5" customHeight="1">
      <c r="B184" s="2"/>
      <c r="D184" s="3"/>
      <c r="I184" s="8"/>
      <c r="J184" s="3"/>
      <c r="K184" s="3"/>
      <c r="L184" s="3"/>
      <c r="M184" s="3"/>
      <c r="N184" s="3"/>
      <c r="Q184" s="3"/>
      <c r="R184" s="3"/>
      <c r="S184" s="8"/>
      <c r="T184" s="3"/>
      <c r="U184" s="10"/>
      <c r="V184" s="3"/>
      <c r="W184" s="3"/>
      <c r="X184" s="8"/>
      <c r="AA184" s="3"/>
      <c r="AB184" s="3"/>
      <c r="AF184" s="3"/>
      <c r="AG184" s="3"/>
      <c r="AI184" s="3"/>
      <c r="AK184" s="3"/>
      <c r="AL184" s="3"/>
      <c r="AM184" s="3"/>
      <c r="AN184" s="6"/>
    </row>
    <row r="185" spans="2:40" ht="10.5" customHeight="1">
      <c r="B185" s="2"/>
      <c r="D185" s="3"/>
      <c r="I185" s="8"/>
      <c r="J185" s="3"/>
      <c r="K185" s="3"/>
      <c r="L185" s="3"/>
      <c r="M185" s="3"/>
      <c r="N185" s="3"/>
      <c r="Q185" s="3"/>
      <c r="R185" s="3"/>
      <c r="S185" s="8"/>
      <c r="T185" s="3"/>
      <c r="U185" s="10"/>
      <c r="V185" s="3"/>
      <c r="W185" s="3"/>
      <c r="X185" s="8"/>
      <c r="AA185" s="3"/>
      <c r="AB185" s="3"/>
      <c r="AF185" s="3"/>
      <c r="AG185" s="3"/>
      <c r="AI185" s="3"/>
      <c r="AK185" s="3"/>
      <c r="AL185" s="3"/>
      <c r="AM185" s="3"/>
      <c r="AN185" s="6"/>
    </row>
    <row r="186" spans="2:40" ht="10.5" customHeight="1">
      <c r="B186" s="2"/>
      <c r="D186" s="3"/>
      <c r="I186" s="8"/>
      <c r="J186" s="3"/>
      <c r="K186" s="3"/>
      <c r="L186" s="3"/>
      <c r="M186" s="3"/>
      <c r="N186" s="3"/>
      <c r="Q186" s="3"/>
      <c r="R186" s="3"/>
      <c r="S186" s="8"/>
      <c r="T186" s="3"/>
      <c r="U186" s="10"/>
      <c r="V186" s="3"/>
      <c r="W186" s="3"/>
      <c r="X186" s="8"/>
      <c r="AA186" s="3"/>
      <c r="AB186" s="3"/>
      <c r="AF186" s="3"/>
      <c r="AG186" s="3"/>
      <c r="AI186" s="3"/>
      <c r="AK186" s="3"/>
      <c r="AL186" s="3"/>
      <c r="AM186" s="3"/>
      <c r="AN186" s="6"/>
    </row>
    <row r="187" spans="2:40" ht="10.5" customHeight="1">
      <c r="B187" s="2"/>
      <c r="D187" s="3"/>
      <c r="I187" s="8"/>
      <c r="J187" s="3"/>
      <c r="K187" s="3"/>
      <c r="L187" s="3"/>
      <c r="M187" s="3"/>
      <c r="N187" s="3"/>
      <c r="Q187" s="3"/>
      <c r="R187" s="3"/>
      <c r="S187" s="8"/>
      <c r="T187" s="3"/>
      <c r="U187" s="10"/>
      <c r="V187" s="3"/>
      <c r="W187" s="3"/>
      <c r="X187" s="8"/>
      <c r="AA187" s="3"/>
      <c r="AB187" s="3"/>
      <c r="AF187" s="3"/>
      <c r="AG187" s="3"/>
      <c r="AI187" s="3"/>
      <c r="AK187" s="3"/>
      <c r="AL187" s="3"/>
      <c r="AM187" s="3"/>
      <c r="AN187" s="6"/>
    </row>
    <row r="188" spans="2:40" ht="10.5" customHeight="1">
      <c r="B188" s="2"/>
      <c r="D188" s="3"/>
      <c r="I188" s="8"/>
      <c r="J188" s="3"/>
      <c r="K188" s="3"/>
      <c r="L188" s="3"/>
      <c r="M188" s="3"/>
      <c r="N188" s="3"/>
      <c r="Q188" s="3"/>
      <c r="R188" s="3"/>
      <c r="S188" s="8"/>
      <c r="T188" s="3"/>
      <c r="U188" s="10"/>
      <c r="V188" s="3"/>
      <c r="W188" s="3"/>
      <c r="X188" s="8"/>
      <c r="AA188" s="3"/>
      <c r="AB188" s="3"/>
      <c r="AF188" s="3"/>
      <c r="AG188" s="3"/>
      <c r="AI188" s="3"/>
      <c r="AK188" s="3"/>
      <c r="AL188" s="3"/>
      <c r="AM188" s="3"/>
      <c r="AN188" s="6"/>
    </row>
    <row r="189" spans="2:40" ht="10.5" customHeight="1">
      <c r="B189" s="2"/>
      <c r="D189" s="3"/>
      <c r="I189" s="8"/>
      <c r="J189" s="3"/>
      <c r="K189" s="3"/>
      <c r="L189" s="3"/>
      <c r="M189" s="3"/>
      <c r="N189" s="3"/>
      <c r="Q189" s="3"/>
      <c r="R189" s="3"/>
      <c r="S189" s="8"/>
      <c r="T189" s="3"/>
      <c r="U189" s="10"/>
      <c r="V189" s="3"/>
      <c r="W189" s="3"/>
      <c r="X189" s="8"/>
      <c r="AA189" s="3"/>
      <c r="AB189" s="3"/>
      <c r="AF189" s="3"/>
      <c r="AG189" s="3"/>
      <c r="AI189" s="3"/>
      <c r="AK189" s="3"/>
      <c r="AL189" s="3"/>
      <c r="AM189" s="3"/>
      <c r="AN189" s="6"/>
    </row>
    <row r="190" spans="2:40" ht="10.5" customHeight="1">
      <c r="B190" s="2"/>
      <c r="D190" s="3"/>
      <c r="I190" s="8"/>
      <c r="J190" s="3"/>
      <c r="K190" s="3"/>
      <c r="L190" s="3"/>
      <c r="M190" s="3"/>
      <c r="N190" s="3"/>
      <c r="Q190" s="3"/>
      <c r="R190" s="3"/>
      <c r="S190" s="8"/>
      <c r="T190" s="3"/>
      <c r="U190" s="10"/>
      <c r="V190" s="3"/>
      <c r="W190" s="3"/>
      <c r="X190" s="8"/>
      <c r="AA190" s="3"/>
      <c r="AB190" s="3"/>
      <c r="AF190" s="3"/>
      <c r="AG190" s="3"/>
      <c r="AI190" s="3"/>
      <c r="AK190" s="3"/>
      <c r="AL190" s="3"/>
      <c r="AM190" s="3"/>
      <c r="AN190" s="6"/>
    </row>
    <row r="191" spans="2:40" ht="10.5" customHeight="1">
      <c r="B191" s="2"/>
      <c r="D191" s="3"/>
      <c r="I191" s="8"/>
      <c r="J191" s="3"/>
      <c r="K191" s="3"/>
      <c r="L191" s="3"/>
      <c r="M191" s="3"/>
      <c r="N191" s="3"/>
      <c r="Q191" s="3"/>
      <c r="R191" s="3"/>
      <c r="S191" s="8"/>
      <c r="T191" s="3"/>
      <c r="U191" s="10"/>
      <c r="V191" s="3"/>
      <c r="W191" s="3"/>
      <c r="X191" s="8"/>
      <c r="AA191" s="3"/>
      <c r="AB191" s="3"/>
      <c r="AF191" s="3"/>
      <c r="AG191" s="3"/>
      <c r="AI191" s="3"/>
      <c r="AK191" s="3"/>
      <c r="AL191" s="3"/>
      <c r="AM191" s="3"/>
      <c r="AN191" s="6"/>
    </row>
    <row r="192" spans="2:40" ht="10.5" customHeight="1">
      <c r="B192" s="2"/>
      <c r="D192" s="3"/>
      <c r="I192" s="8"/>
      <c r="J192" s="3"/>
      <c r="K192" s="3"/>
      <c r="L192" s="3"/>
      <c r="M192" s="3"/>
      <c r="N192" s="3"/>
      <c r="Q192" s="3"/>
      <c r="R192" s="3"/>
      <c r="S192" s="8"/>
      <c r="T192" s="3"/>
      <c r="U192" s="10"/>
      <c r="V192" s="3"/>
      <c r="W192" s="3"/>
      <c r="X192" s="8"/>
      <c r="AA192" s="3"/>
      <c r="AB192" s="3"/>
      <c r="AF192" s="3"/>
      <c r="AG192" s="3"/>
      <c r="AI192" s="3"/>
      <c r="AK192" s="3"/>
      <c r="AL192" s="3"/>
      <c r="AM192" s="3"/>
      <c r="AN192" s="6"/>
    </row>
    <row r="193" spans="2:40" ht="10.5" customHeight="1">
      <c r="B193" s="2"/>
      <c r="D193" s="3"/>
      <c r="I193" s="8"/>
      <c r="J193" s="3"/>
      <c r="K193" s="3"/>
      <c r="L193" s="3"/>
      <c r="M193" s="3"/>
      <c r="N193" s="3"/>
      <c r="Q193" s="3"/>
      <c r="R193" s="3"/>
      <c r="S193" s="8"/>
      <c r="T193" s="3"/>
      <c r="U193" s="10"/>
      <c r="V193" s="3"/>
      <c r="W193" s="3"/>
      <c r="X193" s="8"/>
      <c r="AA193" s="3"/>
      <c r="AB193" s="3"/>
      <c r="AF193" s="3"/>
      <c r="AG193" s="3"/>
      <c r="AI193" s="3"/>
      <c r="AK193" s="3"/>
      <c r="AL193" s="3"/>
      <c r="AM193" s="3"/>
      <c r="AN193" s="6"/>
    </row>
    <row r="194" spans="2:40" ht="10.5" customHeight="1">
      <c r="B194" s="2"/>
      <c r="D194" s="3"/>
      <c r="I194" s="8"/>
      <c r="J194" s="3"/>
      <c r="K194" s="3"/>
      <c r="L194" s="3"/>
      <c r="M194" s="3"/>
      <c r="N194" s="3"/>
      <c r="Q194" s="3"/>
      <c r="R194" s="3"/>
      <c r="S194" s="8"/>
      <c r="T194" s="3"/>
      <c r="U194" s="10"/>
      <c r="V194" s="3"/>
      <c r="W194" s="3"/>
      <c r="X194" s="8"/>
      <c r="AA194" s="3"/>
      <c r="AB194" s="3"/>
      <c r="AF194" s="3"/>
      <c r="AG194" s="3"/>
      <c r="AI194" s="3"/>
      <c r="AK194" s="3"/>
      <c r="AL194" s="3"/>
      <c r="AM194" s="3"/>
      <c r="AN194" s="6"/>
    </row>
    <row r="195" spans="2:40" ht="10.5" customHeight="1">
      <c r="B195" s="2"/>
      <c r="D195" s="3"/>
      <c r="I195" s="8"/>
      <c r="J195" s="3"/>
      <c r="K195" s="3"/>
      <c r="L195" s="3"/>
      <c r="M195" s="3"/>
      <c r="N195" s="3"/>
      <c r="Q195" s="3"/>
      <c r="R195" s="3"/>
      <c r="S195" s="8"/>
      <c r="T195" s="3"/>
      <c r="U195" s="10"/>
      <c r="V195" s="3"/>
      <c r="W195" s="3"/>
      <c r="X195" s="8"/>
      <c r="AA195" s="3"/>
      <c r="AB195" s="3"/>
      <c r="AF195" s="3"/>
      <c r="AG195" s="3"/>
      <c r="AI195" s="3"/>
      <c r="AK195" s="3"/>
      <c r="AL195" s="3"/>
      <c r="AM195" s="3"/>
      <c r="AN195" s="6"/>
    </row>
    <row r="196" spans="2:40" ht="10.5" customHeight="1">
      <c r="B196" s="2"/>
      <c r="D196" s="3"/>
      <c r="I196" s="8"/>
      <c r="J196" s="3"/>
      <c r="K196" s="3"/>
      <c r="L196" s="3"/>
      <c r="M196" s="3"/>
      <c r="N196" s="3"/>
      <c r="Q196" s="3"/>
      <c r="R196" s="3"/>
      <c r="S196" s="8"/>
      <c r="T196" s="3"/>
      <c r="U196" s="10"/>
      <c r="V196" s="3"/>
      <c r="W196" s="3"/>
      <c r="X196" s="8"/>
      <c r="AA196" s="3"/>
      <c r="AB196" s="3"/>
      <c r="AF196" s="3"/>
      <c r="AG196" s="3"/>
      <c r="AI196" s="3"/>
      <c r="AK196" s="3"/>
      <c r="AL196" s="3"/>
      <c r="AM196" s="3"/>
      <c r="AN196" s="6"/>
    </row>
    <row r="197" spans="2:40" ht="10.5" customHeight="1">
      <c r="B197" s="2"/>
      <c r="D197" s="3"/>
      <c r="I197" s="8"/>
      <c r="J197" s="3"/>
      <c r="K197" s="3"/>
      <c r="L197" s="3"/>
      <c r="M197" s="3"/>
      <c r="N197" s="3"/>
      <c r="Q197" s="3"/>
      <c r="R197" s="3"/>
      <c r="S197" s="8"/>
      <c r="T197" s="3"/>
      <c r="U197" s="10"/>
      <c r="V197" s="3"/>
      <c r="W197" s="3"/>
      <c r="X197" s="8"/>
      <c r="AA197" s="3"/>
      <c r="AB197" s="3"/>
      <c r="AF197" s="3"/>
      <c r="AG197" s="3"/>
      <c r="AI197" s="3"/>
      <c r="AK197" s="3"/>
      <c r="AL197" s="3"/>
      <c r="AM197" s="3"/>
      <c r="AN197" s="6"/>
    </row>
    <row r="198" spans="2:40" ht="10.5" customHeight="1">
      <c r="B198" s="2"/>
      <c r="D198" s="3"/>
      <c r="I198" s="8"/>
      <c r="J198" s="3"/>
      <c r="K198" s="3"/>
      <c r="L198" s="3"/>
      <c r="M198" s="3"/>
      <c r="N198" s="3"/>
      <c r="Q198" s="3"/>
      <c r="R198" s="3"/>
      <c r="S198" s="8"/>
      <c r="T198" s="3"/>
      <c r="U198" s="10"/>
      <c r="V198" s="3"/>
      <c r="W198" s="3"/>
      <c r="X198" s="8"/>
      <c r="AA198" s="3"/>
      <c r="AB198" s="3"/>
      <c r="AF198" s="3"/>
      <c r="AG198" s="3"/>
      <c r="AI198" s="3"/>
      <c r="AK198" s="3"/>
      <c r="AL198" s="3"/>
      <c r="AM198" s="3"/>
      <c r="AN198" s="6"/>
    </row>
    <row r="199" spans="2:40" ht="10.5" customHeight="1">
      <c r="B199" s="2"/>
      <c r="D199" s="3"/>
      <c r="I199" s="8"/>
      <c r="J199" s="3"/>
      <c r="K199" s="3"/>
      <c r="L199" s="3"/>
      <c r="M199" s="3"/>
      <c r="N199" s="3"/>
      <c r="Q199" s="3"/>
      <c r="R199" s="3"/>
      <c r="S199" s="8"/>
      <c r="T199" s="3"/>
      <c r="U199" s="10"/>
      <c r="V199" s="3"/>
      <c r="W199" s="3"/>
      <c r="X199" s="8"/>
      <c r="AA199" s="3"/>
      <c r="AB199" s="3"/>
      <c r="AF199" s="3"/>
      <c r="AG199" s="3"/>
      <c r="AI199" s="3"/>
      <c r="AK199" s="3"/>
      <c r="AL199" s="3"/>
      <c r="AM199" s="3"/>
      <c r="AN199" s="6"/>
    </row>
    <row r="200" spans="2:40" ht="10.5" customHeight="1">
      <c r="B200" s="2"/>
      <c r="D200" s="3"/>
      <c r="I200" s="8"/>
      <c r="J200" s="3"/>
      <c r="K200" s="3"/>
      <c r="L200" s="3"/>
      <c r="M200" s="3"/>
      <c r="N200" s="3"/>
      <c r="Q200" s="3"/>
      <c r="R200" s="3"/>
      <c r="S200" s="8"/>
      <c r="T200" s="3"/>
      <c r="U200" s="10"/>
      <c r="V200" s="3"/>
      <c r="W200" s="3"/>
      <c r="X200" s="8"/>
      <c r="AA200" s="3"/>
      <c r="AB200" s="3"/>
      <c r="AF200" s="3"/>
      <c r="AG200" s="3"/>
      <c r="AI200" s="3"/>
      <c r="AK200" s="8"/>
      <c r="AL200" s="3"/>
      <c r="AM200" s="3"/>
      <c r="AN200" s="6"/>
    </row>
    <row r="201" spans="2:40" ht="10.5" customHeight="1">
      <c r="B201" s="2"/>
      <c r="D201" s="3"/>
      <c r="I201" s="8"/>
      <c r="J201" s="3"/>
      <c r="K201" s="3"/>
      <c r="L201" s="3"/>
      <c r="M201" s="3"/>
      <c r="N201" s="3"/>
      <c r="Q201" s="3"/>
      <c r="R201" s="3"/>
      <c r="S201" s="8"/>
      <c r="T201" s="3"/>
      <c r="U201" s="10"/>
      <c r="V201" s="3"/>
      <c r="W201" s="3"/>
      <c r="X201" s="8"/>
      <c r="AA201" s="3"/>
      <c r="AB201" s="3"/>
      <c r="AF201" s="3"/>
      <c r="AG201" s="3"/>
      <c r="AI201" s="3"/>
      <c r="AK201" s="8"/>
      <c r="AL201" s="3"/>
      <c r="AM201" s="3"/>
      <c r="AN201" s="6"/>
    </row>
    <row r="202" spans="2:40" ht="10.5" customHeight="1">
      <c r="B202" s="2"/>
      <c r="D202" s="3"/>
      <c r="I202" s="8"/>
      <c r="J202" s="3"/>
      <c r="K202" s="3"/>
      <c r="L202" s="3"/>
      <c r="M202" s="3"/>
      <c r="N202" s="3"/>
      <c r="Q202" s="3"/>
      <c r="R202" s="3"/>
      <c r="S202" s="8"/>
      <c r="T202" s="3"/>
      <c r="U202" s="10"/>
      <c r="V202" s="3"/>
      <c r="W202" s="3"/>
      <c r="X202" s="8"/>
      <c r="AA202" s="3"/>
      <c r="AB202" s="3"/>
      <c r="AF202" s="3"/>
      <c r="AG202" s="3"/>
      <c r="AI202" s="3"/>
      <c r="AK202" s="8"/>
      <c r="AL202" s="3"/>
      <c r="AM202" s="3"/>
      <c r="AN202" s="6"/>
    </row>
    <row r="203" spans="2:40" ht="10.5" customHeight="1">
      <c r="B203" s="2"/>
      <c r="D203" s="3"/>
      <c r="I203" s="8"/>
      <c r="J203" s="3"/>
      <c r="M203" s="3"/>
      <c r="N203" s="3"/>
      <c r="O203" s="13"/>
      <c r="Q203" s="3"/>
      <c r="R203" s="3"/>
      <c r="S203" s="8"/>
      <c r="T203" s="3"/>
      <c r="U203" s="10"/>
      <c r="V203" s="3"/>
      <c r="W203" s="3"/>
      <c r="X203" s="8"/>
      <c r="AA203" s="3"/>
      <c r="AB203" s="3"/>
      <c r="AE203" s="3"/>
      <c r="AF203" s="3"/>
      <c r="AG203" s="3"/>
      <c r="AI203" s="3"/>
      <c r="AK203" s="8"/>
      <c r="AL203" s="3"/>
      <c r="AM203" s="3"/>
      <c r="AN203" s="6"/>
    </row>
    <row r="204" spans="2:40" ht="10.5" customHeight="1">
      <c r="B204" s="2"/>
      <c r="D204" s="3"/>
      <c r="I204" s="8"/>
      <c r="J204" s="3"/>
      <c r="M204" s="3"/>
      <c r="N204" s="3"/>
      <c r="O204" s="13"/>
      <c r="Q204" s="3"/>
      <c r="R204" s="3"/>
      <c r="S204" s="8"/>
      <c r="T204" s="3"/>
      <c r="U204" s="10"/>
      <c r="V204" s="3"/>
      <c r="W204" s="3"/>
      <c r="X204" s="8"/>
      <c r="AA204" s="3"/>
      <c r="AB204" s="3"/>
      <c r="AE204" s="3"/>
      <c r="AF204" s="3"/>
      <c r="AG204" s="3"/>
      <c r="AI204" s="3"/>
      <c r="AK204" s="8"/>
      <c r="AL204" s="3"/>
      <c r="AM204" s="3"/>
      <c r="AN204" s="6"/>
    </row>
    <row r="205" spans="2:40" ht="10.5" customHeight="1">
      <c r="B205" s="2"/>
      <c r="D205" s="3"/>
      <c r="I205" s="8"/>
      <c r="J205" s="3"/>
      <c r="M205" s="3"/>
      <c r="N205" s="3"/>
      <c r="O205" s="13"/>
      <c r="Q205" s="3"/>
      <c r="R205" s="3"/>
      <c r="S205" s="8"/>
      <c r="T205" s="3"/>
      <c r="U205" s="10"/>
      <c r="V205" s="3"/>
      <c r="W205" s="3"/>
      <c r="X205" s="8"/>
      <c r="AA205" s="3"/>
      <c r="AB205" s="3"/>
      <c r="AE205" s="3"/>
      <c r="AF205" s="8"/>
      <c r="AG205" s="3"/>
      <c r="AI205" s="3"/>
      <c r="AK205" s="8"/>
      <c r="AL205" s="3"/>
      <c r="AM205" s="3"/>
      <c r="AN205" s="6"/>
    </row>
    <row r="206" spans="2:40" ht="10.5" customHeight="1">
      <c r="B206" s="2"/>
      <c r="D206" s="3"/>
      <c r="I206" s="8"/>
      <c r="J206" s="3"/>
      <c r="M206" s="3"/>
      <c r="N206" s="3"/>
      <c r="O206" s="13"/>
      <c r="Q206" s="3"/>
      <c r="R206" s="3"/>
      <c r="S206" s="8"/>
      <c r="T206" s="3"/>
      <c r="U206" s="10"/>
      <c r="V206" s="3"/>
      <c r="W206" s="3"/>
      <c r="X206" s="8"/>
      <c r="AA206" s="3"/>
      <c r="AB206" s="3"/>
      <c r="AE206" s="3"/>
      <c r="AF206" s="3"/>
      <c r="AG206" s="3"/>
      <c r="AI206" s="3"/>
      <c r="AK206" s="8"/>
      <c r="AL206" s="3"/>
      <c r="AM206" s="3"/>
      <c r="AN206" s="6"/>
    </row>
    <row r="207" spans="2:40" ht="10.5" customHeight="1">
      <c r="B207" s="2"/>
      <c r="D207" s="3"/>
      <c r="I207" s="8"/>
      <c r="J207" s="3"/>
      <c r="M207" s="3"/>
      <c r="N207" s="3"/>
      <c r="O207" s="13"/>
      <c r="Q207" s="3"/>
      <c r="R207" s="3"/>
      <c r="S207" s="8"/>
      <c r="T207" s="3"/>
      <c r="U207" s="10"/>
      <c r="V207" s="3"/>
      <c r="W207" s="3"/>
      <c r="X207" s="8"/>
      <c r="AA207" s="3"/>
      <c r="AB207" s="3"/>
      <c r="AE207" s="3"/>
      <c r="AF207" s="8"/>
      <c r="AG207" s="3"/>
      <c r="AI207" s="3"/>
      <c r="AK207" s="8"/>
      <c r="AL207" s="3"/>
      <c r="AM207" s="3"/>
      <c r="AN207" s="6"/>
    </row>
    <row r="208" spans="2:40" ht="10.5" customHeight="1">
      <c r="B208" s="2"/>
      <c r="D208" s="3"/>
      <c r="I208" s="8"/>
      <c r="J208" s="3"/>
      <c r="M208" s="3"/>
      <c r="N208" s="3"/>
      <c r="O208" s="13"/>
      <c r="Q208" s="3"/>
      <c r="R208" s="3"/>
      <c r="S208" s="8"/>
      <c r="T208" s="3"/>
      <c r="U208" s="10"/>
      <c r="V208" s="3"/>
      <c r="W208" s="3"/>
      <c r="X208" s="8"/>
      <c r="AA208" s="3"/>
      <c r="AB208" s="3"/>
      <c r="AE208" s="3"/>
      <c r="AF208" s="8"/>
      <c r="AG208" s="3"/>
      <c r="AI208" s="3"/>
      <c r="AK208" s="8"/>
      <c r="AL208" s="3"/>
      <c r="AM208" s="3"/>
      <c r="AN208" s="6"/>
    </row>
    <row r="209" spans="2:40" ht="10.5" customHeight="1">
      <c r="B209" s="2"/>
      <c r="D209" s="3"/>
      <c r="I209" s="8"/>
      <c r="J209" s="3"/>
      <c r="M209" s="3"/>
      <c r="N209" s="3"/>
      <c r="O209" s="13"/>
      <c r="Q209" s="3"/>
      <c r="R209" s="3"/>
      <c r="S209" s="8"/>
      <c r="T209" s="3"/>
      <c r="U209" s="10"/>
      <c r="V209" s="3"/>
      <c r="W209" s="3"/>
      <c r="X209" s="8"/>
      <c r="AA209" s="3"/>
      <c r="AB209" s="3"/>
      <c r="AE209" s="3"/>
      <c r="AF209" s="8"/>
      <c r="AG209" s="3"/>
      <c r="AI209" s="3"/>
      <c r="AK209" s="8"/>
      <c r="AL209" s="3"/>
      <c r="AM209" s="3"/>
      <c r="AN209" s="6"/>
    </row>
    <row r="210" spans="2:40" ht="10.5" customHeight="1">
      <c r="B210" s="2"/>
      <c r="D210" s="3"/>
      <c r="I210" s="8"/>
      <c r="J210" s="3"/>
      <c r="M210" s="3"/>
      <c r="N210" s="3"/>
      <c r="O210" s="13"/>
      <c r="Q210" s="3"/>
      <c r="R210" s="3"/>
      <c r="S210" s="8"/>
      <c r="T210" s="3"/>
      <c r="U210" s="10"/>
      <c r="V210" s="3"/>
      <c r="W210" s="3"/>
      <c r="X210" s="8"/>
      <c r="AA210" s="3"/>
      <c r="AB210" s="3"/>
      <c r="AE210" s="3"/>
      <c r="AF210" s="8"/>
      <c r="AG210" s="3"/>
      <c r="AI210" s="3"/>
      <c r="AK210" s="8"/>
      <c r="AL210" s="3"/>
      <c r="AM210" s="3"/>
      <c r="AN210" s="6"/>
    </row>
    <row r="211" spans="2:40" ht="10.5" customHeight="1">
      <c r="B211" s="2"/>
      <c r="D211" s="3"/>
      <c r="I211" s="8"/>
      <c r="J211" s="3"/>
      <c r="M211" s="3"/>
      <c r="N211" s="3"/>
      <c r="O211" s="13"/>
      <c r="Q211" s="3"/>
      <c r="R211" s="3"/>
      <c r="S211" s="8"/>
      <c r="T211" s="3"/>
      <c r="U211" s="10"/>
      <c r="V211" s="3"/>
      <c r="W211" s="3"/>
      <c r="X211" s="8"/>
      <c r="AA211" s="3"/>
      <c r="AB211" s="3"/>
      <c r="AE211" s="3"/>
      <c r="AF211" s="8"/>
      <c r="AG211" s="3"/>
      <c r="AI211" s="3"/>
      <c r="AK211" s="8"/>
      <c r="AL211" s="3"/>
      <c r="AM211" s="3"/>
      <c r="AN211" s="6"/>
    </row>
    <row r="212" spans="2:40" ht="10.5" customHeight="1">
      <c r="B212" s="2"/>
      <c r="D212" s="3"/>
      <c r="I212" s="8"/>
      <c r="J212" s="3"/>
      <c r="M212" s="3"/>
      <c r="N212" s="3"/>
      <c r="O212" s="13"/>
      <c r="Q212" s="3"/>
      <c r="R212" s="3"/>
      <c r="S212" s="8"/>
      <c r="T212" s="3"/>
      <c r="U212" s="10"/>
      <c r="V212" s="3"/>
      <c r="W212" s="3"/>
      <c r="X212" s="8"/>
      <c r="AA212" s="3"/>
      <c r="AB212" s="3"/>
      <c r="AE212" s="3"/>
      <c r="AF212" s="8"/>
      <c r="AG212" s="3"/>
      <c r="AI212" s="3"/>
      <c r="AK212" s="8"/>
      <c r="AL212" s="3"/>
      <c r="AM212" s="3"/>
      <c r="AN212" s="6"/>
    </row>
    <row r="213" spans="2:40" ht="10.5" customHeight="1">
      <c r="B213" s="2"/>
      <c r="D213" s="3"/>
      <c r="I213" s="8"/>
      <c r="J213" s="3"/>
      <c r="M213" s="3"/>
      <c r="N213" s="3"/>
      <c r="O213" s="13"/>
      <c r="Q213" s="3"/>
      <c r="R213" s="3"/>
      <c r="S213" s="8"/>
      <c r="T213" s="3"/>
      <c r="U213" s="10"/>
      <c r="V213" s="3"/>
      <c r="W213" s="3"/>
      <c r="X213" s="8"/>
      <c r="AA213" s="3"/>
      <c r="AB213" s="3"/>
      <c r="AE213" s="3"/>
      <c r="AF213" s="8"/>
      <c r="AG213" s="3"/>
      <c r="AI213" s="3"/>
      <c r="AK213" s="8"/>
      <c r="AL213" s="3"/>
      <c r="AM213" s="3"/>
      <c r="AN213" s="6"/>
    </row>
    <row r="214" spans="2:40" ht="10.5" customHeight="1">
      <c r="B214" s="2"/>
      <c r="D214" s="3"/>
      <c r="I214" s="8"/>
      <c r="J214" s="3"/>
      <c r="M214" s="3"/>
      <c r="N214" s="3"/>
      <c r="O214" s="13"/>
      <c r="Q214" s="3"/>
      <c r="R214" s="3"/>
      <c r="S214" s="8"/>
      <c r="T214" s="3"/>
      <c r="U214" s="10"/>
      <c r="V214" s="3"/>
      <c r="W214" s="3"/>
      <c r="X214" s="8"/>
      <c r="AA214" s="3"/>
      <c r="AB214" s="3"/>
      <c r="AE214" s="3"/>
      <c r="AF214" s="8"/>
      <c r="AG214" s="3"/>
      <c r="AI214" s="3"/>
      <c r="AK214" s="8"/>
      <c r="AL214" s="3"/>
      <c r="AM214" s="3"/>
      <c r="AN214" s="6"/>
    </row>
    <row r="215" spans="2:40" ht="10.5" customHeight="1">
      <c r="B215" s="2"/>
      <c r="D215" s="3"/>
      <c r="I215" s="8"/>
      <c r="J215" s="3"/>
      <c r="M215" s="3"/>
      <c r="N215" s="3"/>
      <c r="O215" s="13"/>
      <c r="Q215" s="3"/>
      <c r="R215" s="3"/>
      <c r="S215" s="8"/>
      <c r="T215" s="3"/>
      <c r="U215" s="10"/>
      <c r="V215" s="3"/>
      <c r="W215" s="3"/>
      <c r="X215" s="8"/>
      <c r="AA215" s="3"/>
      <c r="AB215" s="3"/>
      <c r="AE215" s="3"/>
      <c r="AF215" s="3"/>
      <c r="AG215" s="3"/>
      <c r="AI215" s="3"/>
      <c r="AK215" s="8"/>
      <c r="AL215" s="3"/>
      <c r="AM215" s="3"/>
      <c r="AN215" s="6"/>
    </row>
    <row r="216" spans="2:40" ht="10.5" customHeight="1">
      <c r="B216" s="2"/>
      <c r="D216" s="3"/>
      <c r="I216" s="8"/>
      <c r="J216" s="3"/>
      <c r="M216" s="3"/>
      <c r="N216" s="3"/>
      <c r="O216" s="13"/>
      <c r="Q216" s="3"/>
      <c r="R216" s="3"/>
      <c r="S216" s="8"/>
      <c r="T216" s="3"/>
      <c r="U216" s="10"/>
      <c r="V216" s="3"/>
      <c r="W216" s="3"/>
      <c r="X216" s="8"/>
      <c r="AA216" s="3"/>
      <c r="AB216" s="3"/>
      <c r="AE216" s="3"/>
      <c r="AF216" s="3"/>
      <c r="AG216" s="3"/>
      <c r="AI216" s="3"/>
      <c r="AK216" s="8"/>
      <c r="AL216" s="3"/>
      <c r="AM216" s="3"/>
      <c r="AN216" s="6"/>
    </row>
    <row r="217" spans="2:40" ht="10.5" customHeight="1">
      <c r="B217" s="2"/>
      <c r="D217" s="3"/>
      <c r="I217" s="8"/>
      <c r="J217" s="3"/>
      <c r="M217" s="3"/>
      <c r="N217" s="3"/>
      <c r="O217" s="13"/>
      <c r="Q217" s="3"/>
      <c r="R217" s="3"/>
      <c r="S217" s="8"/>
      <c r="T217" s="3"/>
      <c r="U217" s="10"/>
      <c r="V217" s="3"/>
      <c r="W217" s="3"/>
      <c r="X217" s="8"/>
      <c r="AA217" s="3"/>
      <c r="AB217" s="3"/>
      <c r="AE217" s="3"/>
      <c r="AF217" s="3"/>
      <c r="AG217" s="3"/>
      <c r="AI217" s="3"/>
      <c r="AK217" s="8"/>
      <c r="AL217" s="3"/>
      <c r="AM217" s="3"/>
      <c r="AN217" s="6"/>
    </row>
    <row r="218" spans="2:40" ht="10.5" customHeight="1">
      <c r="B218" s="2"/>
      <c r="D218" s="3"/>
      <c r="I218" s="8"/>
      <c r="J218" s="3"/>
      <c r="M218" s="3"/>
      <c r="N218" s="3"/>
      <c r="O218" s="13"/>
      <c r="Q218" s="3"/>
      <c r="R218" s="3"/>
      <c r="S218" s="8"/>
      <c r="T218" s="3"/>
      <c r="U218" s="10"/>
      <c r="V218" s="3"/>
      <c r="W218" s="3"/>
      <c r="X218" s="8"/>
      <c r="AA218" s="3"/>
      <c r="AB218" s="3"/>
      <c r="AE218" s="3"/>
      <c r="AF218" s="3"/>
      <c r="AG218" s="3"/>
      <c r="AI218" s="3"/>
      <c r="AK218" s="8"/>
      <c r="AL218" s="3"/>
      <c r="AM218" s="3"/>
      <c r="AN218" s="6"/>
    </row>
    <row r="219" spans="2:40" ht="10.5" customHeight="1">
      <c r="B219" s="2"/>
      <c r="D219" s="3"/>
      <c r="I219" s="8"/>
      <c r="J219" s="3"/>
      <c r="M219" s="3"/>
      <c r="N219" s="3"/>
      <c r="O219" s="13"/>
      <c r="Q219" s="3"/>
      <c r="R219" s="3"/>
      <c r="S219" s="8"/>
      <c r="T219" s="3"/>
      <c r="U219" s="10"/>
      <c r="V219" s="3"/>
      <c r="W219" s="3"/>
      <c r="X219" s="8"/>
      <c r="Y219" s="6"/>
      <c r="Z219" s="3"/>
      <c r="AA219" s="3"/>
      <c r="AB219" s="3"/>
      <c r="AE219" s="3"/>
      <c r="AF219" s="3"/>
      <c r="AG219" s="3"/>
      <c r="AI219" s="3"/>
      <c r="AJ219" s="3"/>
      <c r="AK219" s="8"/>
      <c r="AL219" s="3"/>
      <c r="AM219" s="3"/>
      <c r="AN219" s="6"/>
    </row>
    <row r="220" spans="2:40" ht="10.5" customHeight="1">
      <c r="B220" s="2"/>
      <c r="D220" s="3"/>
      <c r="I220" s="8"/>
      <c r="J220" s="3"/>
      <c r="M220" s="3"/>
      <c r="N220" s="3"/>
      <c r="O220" s="13"/>
      <c r="Q220" s="3"/>
      <c r="R220" s="3"/>
      <c r="S220" s="8"/>
      <c r="T220" s="3"/>
      <c r="U220" s="10"/>
      <c r="V220" s="3"/>
      <c r="W220" s="3"/>
      <c r="X220" s="8"/>
      <c r="Y220" s="6"/>
      <c r="Z220" s="3"/>
      <c r="AA220" s="3"/>
      <c r="AB220" s="3"/>
      <c r="AE220" s="3"/>
      <c r="AF220" s="3"/>
      <c r="AG220" s="3"/>
      <c r="AI220" s="3"/>
      <c r="AJ220" s="3"/>
      <c r="AK220" s="8"/>
      <c r="AL220" s="3"/>
      <c r="AM220" s="3"/>
      <c r="AN220" s="6"/>
    </row>
    <row r="221" spans="2:40" ht="10.5" customHeight="1">
      <c r="B221" s="2"/>
      <c r="D221" s="3"/>
      <c r="I221" s="8"/>
      <c r="J221" s="3"/>
      <c r="M221" s="3"/>
      <c r="N221" s="3"/>
      <c r="O221" s="13"/>
      <c r="Q221" s="3"/>
      <c r="R221" s="3"/>
      <c r="S221" s="8"/>
      <c r="T221" s="3"/>
      <c r="U221" s="10"/>
      <c r="V221" s="3"/>
      <c r="W221" s="3"/>
      <c r="X221" s="8"/>
      <c r="Y221" s="6"/>
      <c r="Z221" s="3"/>
      <c r="AA221" s="3"/>
      <c r="AB221" s="3"/>
      <c r="AE221" s="3"/>
      <c r="AF221" s="3"/>
      <c r="AG221" s="3"/>
      <c r="AI221" s="3"/>
      <c r="AJ221" s="3"/>
      <c r="AK221" s="8"/>
      <c r="AL221" s="3"/>
      <c r="AM221" s="3"/>
      <c r="AN221" s="6"/>
    </row>
    <row r="222" spans="2:40" ht="10.5" customHeight="1">
      <c r="B222" s="2"/>
      <c r="D222" s="3"/>
      <c r="I222" s="8"/>
      <c r="J222" s="3"/>
      <c r="M222" s="3"/>
      <c r="N222" s="3"/>
      <c r="O222" s="13"/>
      <c r="Q222" s="3"/>
      <c r="R222" s="3"/>
      <c r="S222" s="8"/>
      <c r="T222" s="3"/>
      <c r="U222" s="10"/>
      <c r="V222" s="3"/>
      <c r="W222" s="3"/>
      <c r="X222" s="8"/>
      <c r="Y222" s="6"/>
      <c r="Z222" s="3"/>
      <c r="AA222" s="3"/>
      <c r="AB222" s="3"/>
      <c r="AE222" s="3"/>
      <c r="AF222" s="3"/>
      <c r="AG222" s="3"/>
      <c r="AH222" s="14"/>
      <c r="AI222" s="3"/>
      <c r="AJ222" s="3"/>
      <c r="AK222" s="8"/>
      <c r="AL222" s="3"/>
      <c r="AM222" s="3"/>
      <c r="AN222" s="6"/>
    </row>
    <row r="223" spans="2:40" ht="10.5" customHeight="1">
      <c r="B223" s="2"/>
      <c r="D223" s="3"/>
      <c r="I223" s="8"/>
      <c r="J223" s="3"/>
      <c r="M223" s="3"/>
      <c r="N223" s="3"/>
      <c r="O223" s="13"/>
      <c r="Q223" s="3"/>
      <c r="R223" s="3"/>
      <c r="S223" s="8"/>
      <c r="T223" s="3"/>
      <c r="U223" s="10"/>
      <c r="V223" s="3"/>
      <c r="W223" s="3"/>
      <c r="X223" s="8"/>
      <c r="Y223" s="6"/>
      <c r="Z223" s="3"/>
      <c r="AA223" s="3"/>
      <c r="AB223" s="3"/>
      <c r="AE223" s="3"/>
      <c r="AF223" s="3"/>
      <c r="AG223" s="3"/>
      <c r="AH223" s="14"/>
      <c r="AI223" s="3"/>
      <c r="AJ223" s="3"/>
      <c r="AK223" s="8"/>
      <c r="AL223" s="3"/>
      <c r="AM223" s="3"/>
      <c r="AN223" s="6"/>
    </row>
    <row r="224" spans="2:40" ht="10.5" customHeight="1">
      <c r="B224" s="2"/>
      <c r="D224" s="3"/>
      <c r="I224" s="8"/>
      <c r="J224" s="3"/>
      <c r="M224" s="3"/>
      <c r="N224" s="3"/>
      <c r="O224" s="13"/>
      <c r="Q224" s="3"/>
      <c r="R224" s="3"/>
      <c r="S224" s="8"/>
      <c r="T224" s="3"/>
      <c r="U224" s="10"/>
      <c r="V224" s="3"/>
      <c r="W224" s="3"/>
      <c r="X224" s="8"/>
      <c r="Y224" s="6"/>
      <c r="Z224" s="3"/>
      <c r="AA224" s="3"/>
      <c r="AB224" s="3"/>
      <c r="AE224" s="3"/>
      <c r="AF224" s="3"/>
      <c r="AG224" s="3"/>
      <c r="AH224" s="14"/>
      <c r="AI224" s="3"/>
      <c r="AJ224" s="3"/>
      <c r="AK224" s="8"/>
      <c r="AL224" s="3"/>
      <c r="AM224" s="3"/>
      <c r="AN224" s="6"/>
    </row>
    <row r="225" spans="2:40" ht="10.5" customHeight="1">
      <c r="B225" s="2"/>
      <c r="D225" s="3"/>
      <c r="I225" s="8"/>
      <c r="J225" s="3"/>
      <c r="M225" s="3"/>
      <c r="N225" s="3"/>
      <c r="O225" s="13"/>
      <c r="Q225" s="3"/>
      <c r="R225" s="3"/>
      <c r="S225" s="8"/>
      <c r="T225" s="3"/>
      <c r="U225" s="10"/>
      <c r="V225" s="3"/>
      <c r="W225" s="3"/>
      <c r="X225" s="8"/>
      <c r="Y225" s="6"/>
      <c r="Z225" s="3"/>
      <c r="AA225" s="3"/>
      <c r="AB225" s="3"/>
      <c r="AE225" s="3"/>
      <c r="AF225" s="3"/>
      <c r="AG225" s="3"/>
      <c r="AH225" s="14"/>
      <c r="AI225" s="3"/>
      <c r="AJ225" s="3"/>
      <c r="AK225" s="8"/>
      <c r="AL225" s="3"/>
      <c r="AM225" s="3"/>
      <c r="AN225" s="6"/>
    </row>
    <row r="226" spans="2:40" ht="10.5" customHeight="1">
      <c r="B226" s="2"/>
      <c r="D226" s="3"/>
      <c r="I226" s="8"/>
      <c r="J226" s="3"/>
      <c r="M226" s="3"/>
      <c r="N226" s="3"/>
      <c r="O226" s="13"/>
      <c r="Q226" s="3"/>
      <c r="R226" s="3"/>
      <c r="S226" s="8"/>
      <c r="T226" s="3"/>
      <c r="U226" s="10"/>
      <c r="V226" s="3"/>
      <c r="W226" s="3"/>
      <c r="X226" s="8"/>
      <c r="Y226" s="6"/>
      <c r="Z226" s="3"/>
      <c r="AA226" s="3"/>
      <c r="AB226" s="3"/>
      <c r="AE226" s="3"/>
      <c r="AF226" s="3"/>
      <c r="AG226" s="3"/>
      <c r="AH226" s="10"/>
      <c r="AI226" s="3"/>
      <c r="AJ226" s="3"/>
      <c r="AK226" s="8"/>
      <c r="AL226" s="3"/>
      <c r="AM226" s="3"/>
      <c r="AN226" s="6"/>
    </row>
    <row r="227" spans="2:40" ht="10.5" customHeight="1">
      <c r="B227" s="2"/>
      <c r="D227" s="3"/>
      <c r="I227" s="8"/>
      <c r="J227" s="3"/>
      <c r="M227" s="3"/>
      <c r="N227" s="3"/>
      <c r="O227" s="13"/>
      <c r="Q227" s="3"/>
      <c r="R227" s="3"/>
      <c r="S227" s="8"/>
      <c r="T227" s="3"/>
      <c r="U227" s="10"/>
      <c r="V227" s="3"/>
      <c r="W227" s="3"/>
      <c r="X227" s="8"/>
      <c r="Y227" s="6"/>
      <c r="Z227" s="3"/>
      <c r="AA227" s="3"/>
      <c r="AB227" s="3"/>
      <c r="AE227" s="3"/>
      <c r="AF227" s="3"/>
      <c r="AG227" s="3"/>
      <c r="AH227" s="14"/>
      <c r="AI227" s="3"/>
      <c r="AJ227" s="3"/>
      <c r="AK227" s="8"/>
      <c r="AL227" s="3"/>
      <c r="AM227" s="3"/>
      <c r="AN227" s="6"/>
    </row>
    <row r="228" spans="2:40" ht="10.5" customHeight="1">
      <c r="B228" s="2"/>
      <c r="D228" s="3"/>
      <c r="I228" s="8"/>
      <c r="J228" s="3"/>
      <c r="M228" s="3"/>
      <c r="N228" s="3"/>
      <c r="O228" s="13"/>
      <c r="Q228" s="3"/>
      <c r="R228" s="3"/>
      <c r="S228" s="8"/>
      <c r="T228" s="3"/>
      <c r="U228" s="10"/>
      <c r="V228" s="3"/>
      <c r="W228" s="3"/>
      <c r="X228" s="8"/>
      <c r="Y228" s="6"/>
      <c r="Z228" s="3"/>
      <c r="AA228" s="3"/>
      <c r="AB228" s="3"/>
      <c r="AE228" s="3"/>
      <c r="AF228" s="3"/>
      <c r="AG228" s="3"/>
      <c r="AH228" s="14"/>
      <c r="AI228" s="3"/>
      <c r="AJ228" s="3"/>
      <c r="AK228" s="8"/>
      <c r="AL228" s="3"/>
      <c r="AM228" s="3"/>
      <c r="AN228" s="6"/>
    </row>
    <row r="229" spans="2:40" ht="10.5" customHeight="1">
      <c r="B229" s="2"/>
      <c r="D229" s="3"/>
      <c r="I229" s="8"/>
      <c r="J229" s="3"/>
      <c r="M229" s="3"/>
      <c r="N229" s="3"/>
      <c r="O229" s="13"/>
      <c r="Q229" s="3"/>
      <c r="R229" s="3"/>
      <c r="S229" s="8"/>
      <c r="T229" s="3"/>
      <c r="U229" s="10"/>
      <c r="V229" s="3"/>
      <c r="W229" s="3"/>
      <c r="X229" s="8"/>
      <c r="Y229" s="6"/>
      <c r="Z229" s="3"/>
      <c r="AA229" s="3"/>
      <c r="AB229" s="3"/>
      <c r="AE229" s="3"/>
      <c r="AF229" s="3"/>
      <c r="AG229" s="3"/>
      <c r="AH229" s="14"/>
      <c r="AI229" s="3"/>
      <c r="AJ229" s="3"/>
      <c r="AK229" s="8"/>
      <c r="AL229" s="3"/>
      <c r="AM229" s="3"/>
      <c r="AN229" s="6"/>
    </row>
    <row r="230" spans="2:40" ht="10.5" customHeight="1">
      <c r="B230" s="2"/>
      <c r="D230" s="3"/>
      <c r="I230" s="8"/>
      <c r="J230" s="3"/>
      <c r="M230" s="3"/>
      <c r="N230" s="3"/>
      <c r="O230" s="13"/>
      <c r="Q230" s="3"/>
      <c r="R230" s="3"/>
      <c r="S230" s="8"/>
      <c r="T230" s="3"/>
      <c r="U230" s="10"/>
      <c r="V230" s="3"/>
      <c r="W230" s="3"/>
      <c r="X230" s="8"/>
      <c r="Y230" s="6"/>
      <c r="Z230" s="3"/>
      <c r="AA230" s="3"/>
      <c r="AB230" s="3"/>
      <c r="AC230" s="3"/>
      <c r="AD230" s="3"/>
      <c r="AE230" s="3"/>
      <c r="AF230" s="3"/>
      <c r="AG230" s="3"/>
      <c r="AH230" s="14"/>
      <c r="AI230" s="3"/>
      <c r="AJ230" s="3"/>
      <c r="AK230" s="8"/>
      <c r="AL230" s="3"/>
      <c r="AM230" s="3"/>
      <c r="AN230" s="6"/>
    </row>
    <row r="231" spans="2:40" ht="10.5" customHeight="1">
      <c r="B231" s="2"/>
      <c r="D231" s="3"/>
      <c r="I231" s="8"/>
      <c r="J231" s="3"/>
      <c r="M231" s="3"/>
      <c r="N231" s="3"/>
      <c r="O231" s="13"/>
      <c r="Q231" s="3"/>
      <c r="R231" s="3"/>
      <c r="S231" s="8"/>
      <c r="T231" s="3"/>
      <c r="U231" s="10"/>
      <c r="V231" s="3"/>
      <c r="W231" s="3"/>
      <c r="X231" s="8"/>
      <c r="Y231" s="6"/>
      <c r="Z231" s="3"/>
      <c r="AA231" s="3"/>
      <c r="AB231" s="3"/>
      <c r="AC231" s="3"/>
      <c r="AD231" s="3"/>
      <c r="AE231" s="3"/>
      <c r="AF231" s="3"/>
      <c r="AG231" s="3"/>
      <c r="AH231" s="14"/>
      <c r="AI231" s="3"/>
      <c r="AJ231" s="3"/>
      <c r="AK231" s="8"/>
      <c r="AL231" s="3"/>
      <c r="AM231" s="3"/>
      <c r="AN231" s="6"/>
    </row>
    <row r="232" spans="2:40" ht="10.5" customHeight="1">
      <c r="B232" s="2"/>
      <c r="D232" s="3"/>
      <c r="I232" s="8"/>
      <c r="J232" s="3"/>
      <c r="M232" s="3"/>
      <c r="N232" s="3"/>
      <c r="O232" s="13"/>
      <c r="Q232" s="3"/>
      <c r="R232" s="3"/>
      <c r="S232" s="8"/>
      <c r="T232" s="3"/>
      <c r="U232" s="10"/>
      <c r="V232" s="3"/>
      <c r="W232" s="3"/>
      <c r="X232" s="8"/>
      <c r="Y232" s="6"/>
      <c r="Z232" s="3"/>
      <c r="AA232" s="3"/>
      <c r="AB232" s="3"/>
      <c r="AC232" s="3"/>
      <c r="AD232" s="3"/>
      <c r="AE232" s="3"/>
      <c r="AF232" s="3"/>
      <c r="AG232" s="3"/>
      <c r="AH232" s="14"/>
      <c r="AI232" s="3"/>
      <c r="AJ232" s="3"/>
      <c r="AK232" s="8"/>
      <c r="AL232" s="3"/>
      <c r="AM232" s="3"/>
      <c r="AN232" s="6"/>
    </row>
    <row r="233" spans="2:40" ht="10.5" customHeight="1">
      <c r="B233" s="2"/>
      <c r="D233" s="3"/>
      <c r="I233" s="8"/>
      <c r="J233" s="3"/>
      <c r="M233" s="3"/>
      <c r="N233" s="3"/>
      <c r="O233" s="13"/>
      <c r="Q233" s="3"/>
      <c r="R233" s="3"/>
      <c r="S233" s="8"/>
      <c r="T233" s="3"/>
      <c r="U233" s="10"/>
      <c r="V233" s="3"/>
      <c r="W233" s="3"/>
      <c r="X233" s="8"/>
      <c r="Y233" s="6"/>
      <c r="Z233" s="3"/>
      <c r="AA233" s="3"/>
      <c r="AB233" s="3"/>
      <c r="AC233" s="3"/>
      <c r="AD233" s="3"/>
      <c r="AE233" s="3"/>
      <c r="AF233" s="3"/>
      <c r="AG233" s="3"/>
      <c r="AH233" s="14"/>
      <c r="AI233" s="3"/>
      <c r="AJ233" s="3"/>
      <c r="AK233" s="8"/>
      <c r="AL233" s="3"/>
      <c r="AM233" s="3"/>
      <c r="AN233" s="6"/>
    </row>
    <row r="234" spans="2:40" ht="10.5" customHeight="1">
      <c r="B234" s="2"/>
      <c r="D234" s="3"/>
      <c r="I234" s="8"/>
      <c r="J234" s="3"/>
      <c r="M234" s="3"/>
      <c r="N234" s="3"/>
      <c r="O234" s="13"/>
      <c r="Q234" s="3"/>
      <c r="R234" s="3"/>
      <c r="S234" s="8"/>
      <c r="T234" s="3"/>
      <c r="U234" s="10"/>
      <c r="V234" s="3"/>
      <c r="W234" s="3"/>
      <c r="X234" s="8"/>
      <c r="Y234" s="6"/>
      <c r="Z234" s="3"/>
      <c r="AA234" s="3"/>
      <c r="AB234" s="3"/>
      <c r="AC234" s="3"/>
      <c r="AD234" s="3"/>
      <c r="AE234" s="3"/>
      <c r="AF234" s="3"/>
      <c r="AG234" s="3"/>
      <c r="AH234" s="14"/>
      <c r="AI234" s="3"/>
      <c r="AJ234" s="3"/>
      <c r="AK234" s="8"/>
      <c r="AL234" s="3"/>
      <c r="AM234" s="3"/>
      <c r="AN234" s="6"/>
    </row>
    <row r="235" spans="2:40" ht="10.5" customHeight="1">
      <c r="B235" s="2"/>
      <c r="D235" s="3"/>
      <c r="I235" s="8"/>
      <c r="J235" s="3"/>
      <c r="M235" s="3"/>
      <c r="N235" s="3"/>
      <c r="O235" s="13"/>
      <c r="Q235" s="3"/>
      <c r="R235" s="3"/>
      <c r="S235" s="8"/>
      <c r="T235" s="3"/>
      <c r="U235" s="10"/>
      <c r="V235" s="3"/>
      <c r="W235" s="3"/>
      <c r="X235" s="8"/>
      <c r="Y235" s="6"/>
      <c r="Z235" s="3"/>
      <c r="AA235" s="3"/>
      <c r="AB235" s="3"/>
      <c r="AC235" s="3"/>
      <c r="AD235" s="3"/>
      <c r="AE235" s="3"/>
      <c r="AF235" s="3"/>
      <c r="AG235" s="3"/>
      <c r="AH235" s="14"/>
      <c r="AI235" s="3"/>
      <c r="AJ235" s="3"/>
      <c r="AK235" s="8"/>
      <c r="AL235" s="3"/>
      <c r="AM235" s="3"/>
      <c r="AN235" s="6"/>
    </row>
    <row r="236" spans="2:40" ht="10.5" customHeight="1">
      <c r="B236" s="2"/>
      <c r="D236" s="3"/>
      <c r="I236" s="8"/>
      <c r="J236" s="3"/>
      <c r="M236" s="3"/>
      <c r="N236" s="3"/>
      <c r="O236" s="13"/>
      <c r="Q236" s="3"/>
      <c r="R236" s="3"/>
      <c r="S236" s="8"/>
      <c r="T236" s="3"/>
      <c r="U236" s="10"/>
      <c r="V236" s="3"/>
      <c r="W236" s="3"/>
      <c r="X236" s="8"/>
      <c r="Y236" s="6"/>
      <c r="Z236" s="3"/>
      <c r="AA236" s="3"/>
      <c r="AB236" s="3"/>
      <c r="AC236" s="3"/>
      <c r="AD236" s="3"/>
      <c r="AE236" s="3"/>
      <c r="AF236" s="3"/>
      <c r="AG236" s="3"/>
      <c r="AH236" s="14"/>
      <c r="AI236" s="3"/>
      <c r="AJ236" s="3"/>
      <c r="AK236" s="8"/>
      <c r="AL236" s="3"/>
      <c r="AM236" s="3"/>
      <c r="AN236" s="6"/>
    </row>
    <row r="237" spans="2:40" ht="10.5" customHeight="1">
      <c r="B237" s="2"/>
      <c r="D237" s="3"/>
      <c r="I237" s="8"/>
      <c r="J237" s="3"/>
      <c r="M237" s="3"/>
      <c r="N237" s="3"/>
      <c r="O237" s="13"/>
      <c r="Q237" s="3"/>
      <c r="R237" s="3"/>
      <c r="S237" s="8"/>
      <c r="T237" s="3"/>
      <c r="U237" s="10"/>
      <c r="V237" s="3"/>
      <c r="W237" s="3"/>
      <c r="X237" s="8"/>
      <c r="Y237" s="6"/>
      <c r="Z237" s="3"/>
      <c r="AA237" s="3"/>
      <c r="AB237" s="3"/>
      <c r="AC237" s="3"/>
      <c r="AD237" s="3"/>
      <c r="AE237" s="3"/>
      <c r="AF237" s="3"/>
      <c r="AG237" s="3"/>
      <c r="AH237" s="14"/>
      <c r="AI237" s="3"/>
      <c r="AJ237" s="3"/>
      <c r="AK237" s="8"/>
      <c r="AL237" s="3"/>
      <c r="AM237" s="3"/>
      <c r="AN237" s="6"/>
    </row>
    <row r="238" spans="2:40" ht="10.5" customHeight="1">
      <c r="B238" s="2"/>
      <c r="D238" s="3"/>
      <c r="I238" s="8"/>
      <c r="J238" s="3"/>
      <c r="M238" s="3"/>
      <c r="N238" s="3"/>
      <c r="O238" s="13"/>
      <c r="Q238" s="3"/>
      <c r="R238" s="3"/>
      <c r="S238" s="8"/>
      <c r="T238" s="3"/>
      <c r="U238" s="10"/>
      <c r="V238" s="3"/>
      <c r="W238" s="3"/>
      <c r="X238" s="8"/>
      <c r="Y238" s="6"/>
      <c r="Z238" s="3"/>
      <c r="AA238" s="3"/>
      <c r="AB238" s="3"/>
      <c r="AC238" s="3"/>
      <c r="AD238" s="3"/>
      <c r="AE238" s="3"/>
      <c r="AF238" s="3"/>
      <c r="AG238" s="3"/>
      <c r="AH238" s="14"/>
      <c r="AI238" s="3"/>
      <c r="AJ238" s="3"/>
      <c r="AK238" s="8"/>
      <c r="AL238" s="3"/>
      <c r="AM238" s="3"/>
      <c r="AN238" s="6"/>
    </row>
    <row r="239" spans="2:40" ht="10.5" customHeight="1">
      <c r="B239" s="2"/>
      <c r="D239" s="3"/>
      <c r="I239" s="8"/>
      <c r="J239" s="3"/>
      <c r="M239" s="3"/>
      <c r="N239" s="3"/>
      <c r="O239" s="13"/>
      <c r="Q239" s="3"/>
      <c r="R239" s="3"/>
      <c r="S239" s="8"/>
      <c r="T239" s="3"/>
      <c r="U239" s="10"/>
      <c r="V239" s="3"/>
      <c r="W239" s="3"/>
      <c r="X239" s="8"/>
      <c r="Y239" s="6"/>
      <c r="Z239" s="3"/>
      <c r="AA239" s="3"/>
      <c r="AB239" s="3"/>
      <c r="AC239" s="3"/>
      <c r="AD239" s="3"/>
      <c r="AE239" s="3"/>
      <c r="AF239" s="3"/>
      <c r="AG239" s="3"/>
      <c r="AH239" s="14"/>
      <c r="AI239" s="3"/>
      <c r="AJ239" s="3"/>
      <c r="AK239" s="8"/>
      <c r="AL239" s="3"/>
      <c r="AM239" s="3"/>
      <c r="AN239" s="6"/>
    </row>
    <row r="240" spans="2:40" ht="10.5" customHeight="1">
      <c r="B240" s="2"/>
      <c r="D240" s="3"/>
      <c r="I240" s="8"/>
      <c r="J240" s="3"/>
      <c r="M240" s="3"/>
      <c r="N240" s="3"/>
      <c r="O240" s="13"/>
      <c r="Q240" s="3"/>
      <c r="R240" s="3"/>
      <c r="S240" s="8"/>
      <c r="T240" s="3"/>
      <c r="U240" s="10"/>
      <c r="V240" s="3"/>
      <c r="W240" s="3"/>
      <c r="X240" s="8"/>
      <c r="Y240" s="6"/>
      <c r="Z240" s="3"/>
      <c r="AA240" s="3"/>
      <c r="AB240" s="3"/>
      <c r="AC240" s="3"/>
      <c r="AD240" s="3"/>
      <c r="AE240" s="3"/>
      <c r="AF240" s="3"/>
      <c r="AG240" s="3"/>
      <c r="AH240" s="14"/>
      <c r="AI240" s="3"/>
      <c r="AJ240" s="3"/>
      <c r="AK240" s="8"/>
      <c r="AL240" s="3"/>
      <c r="AM240" s="3"/>
      <c r="AN240" s="6"/>
    </row>
    <row r="241" spans="2:40" ht="10.5" customHeight="1">
      <c r="B241" s="2"/>
      <c r="D241" s="3"/>
      <c r="I241" s="8"/>
      <c r="J241" s="3"/>
      <c r="M241" s="3"/>
      <c r="N241" s="3"/>
      <c r="O241" s="13"/>
      <c r="Q241" s="3"/>
      <c r="R241" s="3"/>
      <c r="S241" s="8"/>
      <c r="T241" s="3"/>
      <c r="U241" s="10"/>
      <c r="V241" s="3"/>
      <c r="W241" s="3"/>
      <c r="X241" s="8"/>
      <c r="Y241" s="6"/>
      <c r="Z241" s="3"/>
      <c r="AA241" s="3"/>
      <c r="AB241" s="3"/>
      <c r="AC241" s="3"/>
      <c r="AD241" s="3"/>
      <c r="AE241" s="3"/>
      <c r="AF241" s="3"/>
      <c r="AG241" s="3"/>
      <c r="AH241" s="14"/>
      <c r="AI241" s="3"/>
      <c r="AJ241" s="3"/>
      <c r="AK241" s="8"/>
      <c r="AL241" s="3"/>
      <c r="AM241" s="3"/>
      <c r="AN241" s="6"/>
    </row>
    <row r="242" spans="2:40" ht="10.5" customHeight="1">
      <c r="B242" s="2"/>
      <c r="D242" s="3"/>
      <c r="I242" s="8"/>
      <c r="J242" s="3"/>
      <c r="M242" s="3"/>
      <c r="N242" s="3"/>
      <c r="O242" s="13"/>
      <c r="Q242" s="3"/>
      <c r="R242" s="3"/>
      <c r="S242" s="8"/>
      <c r="T242" s="3"/>
      <c r="U242" s="10"/>
      <c r="V242" s="3"/>
      <c r="W242" s="3"/>
      <c r="X242" s="8"/>
      <c r="Y242" s="6"/>
      <c r="Z242" s="3"/>
      <c r="AA242" s="3"/>
      <c r="AB242" s="3"/>
      <c r="AC242" s="3"/>
      <c r="AD242" s="3"/>
      <c r="AE242" s="3"/>
      <c r="AF242" s="3"/>
      <c r="AG242" s="3"/>
      <c r="AH242" s="14"/>
      <c r="AI242" s="3"/>
      <c r="AJ242" s="3"/>
      <c r="AK242" s="8"/>
      <c r="AL242" s="3"/>
      <c r="AM242" s="3"/>
      <c r="AN242" s="6"/>
    </row>
    <row r="243" spans="2:40" ht="10.5" customHeight="1">
      <c r="B243" s="2"/>
      <c r="D243" s="3"/>
      <c r="I243" s="8"/>
      <c r="J243" s="3"/>
      <c r="M243" s="3"/>
      <c r="N243" s="3"/>
      <c r="O243" s="13"/>
      <c r="Q243" s="3"/>
      <c r="R243" s="3"/>
      <c r="S243" s="8"/>
      <c r="T243" s="3"/>
      <c r="U243" s="10"/>
      <c r="V243" s="3"/>
      <c r="W243" s="3"/>
      <c r="X243" s="8"/>
      <c r="Y243" s="6"/>
      <c r="Z243" s="3"/>
      <c r="AA243" s="3"/>
      <c r="AB243" s="3"/>
      <c r="AC243" s="3"/>
      <c r="AD243" s="3"/>
      <c r="AE243" s="3"/>
      <c r="AF243" s="3"/>
      <c r="AG243" s="3"/>
      <c r="AH243" s="14"/>
      <c r="AI243" s="3"/>
      <c r="AJ243" s="3"/>
      <c r="AK243" s="8"/>
      <c r="AL243" s="3"/>
      <c r="AM243" s="3"/>
      <c r="AN243" s="6"/>
    </row>
    <row r="244" spans="2:40" ht="10.5" customHeight="1">
      <c r="B244" s="2"/>
      <c r="D244" s="3"/>
      <c r="I244" s="8"/>
      <c r="J244" s="3"/>
      <c r="M244" s="3"/>
      <c r="N244" s="3"/>
      <c r="O244" s="13"/>
      <c r="Q244" s="3"/>
      <c r="R244" s="3"/>
      <c r="S244" s="8"/>
      <c r="T244" s="3"/>
      <c r="U244" s="10"/>
      <c r="V244" s="3"/>
      <c r="W244" s="3"/>
      <c r="X244" s="8"/>
      <c r="Y244" s="6"/>
      <c r="Z244" s="3"/>
      <c r="AA244" s="3"/>
      <c r="AB244" s="3"/>
      <c r="AC244" s="3"/>
      <c r="AD244" s="3"/>
      <c r="AE244" s="3"/>
      <c r="AF244" s="3"/>
      <c r="AG244" s="3"/>
      <c r="AH244" s="14"/>
      <c r="AI244" s="3"/>
      <c r="AJ244" s="3"/>
      <c r="AK244" s="8"/>
      <c r="AL244" s="3"/>
      <c r="AM244" s="3"/>
      <c r="AN244" s="6"/>
    </row>
    <row r="245" spans="2:40" ht="10.5" customHeight="1">
      <c r="B245" s="2"/>
      <c r="D245" s="3"/>
      <c r="I245" s="8"/>
      <c r="J245" s="3"/>
      <c r="M245" s="3"/>
      <c r="N245" s="3"/>
      <c r="O245" s="13"/>
      <c r="Q245" s="3"/>
      <c r="R245" s="3"/>
      <c r="S245" s="8"/>
      <c r="T245" s="3"/>
      <c r="U245" s="10"/>
      <c r="V245" s="3"/>
      <c r="W245" s="3"/>
      <c r="X245" s="8"/>
      <c r="Y245" s="6"/>
      <c r="Z245" s="3"/>
      <c r="AA245" s="3"/>
      <c r="AB245" s="3"/>
      <c r="AC245" s="3"/>
      <c r="AD245" s="3"/>
      <c r="AE245" s="3"/>
      <c r="AF245" s="3"/>
      <c r="AG245" s="3"/>
      <c r="AH245" s="14"/>
      <c r="AI245" s="3"/>
      <c r="AJ245" s="3"/>
      <c r="AK245" s="8"/>
      <c r="AL245" s="3"/>
      <c r="AM245" s="3"/>
      <c r="AN245" s="6"/>
    </row>
    <row r="246" spans="2:40" ht="10.5" customHeight="1">
      <c r="B246" s="2"/>
      <c r="D246" s="3"/>
      <c r="I246" s="8"/>
      <c r="J246" s="3"/>
      <c r="M246" s="3"/>
      <c r="N246" s="3"/>
      <c r="O246" s="13"/>
      <c r="Q246" s="3"/>
      <c r="R246" s="3"/>
      <c r="S246" s="8"/>
      <c r="T246" s="3"/>
      <c r="U246" s="10"/>
      <c r="V246" s="3"/>
      <c r="W246" s="3"/>
      <c r="X246" s="8"/>
      <c r="Y246" s="6"/>
      <c r="Z246" s="3"/>
      <c r="AA246" s="3"/>
      <c r="AB246" s="3"/>
      <c r="AC246" s="3"/>
      <c r="AD246" s="3"/>
      <c r="AE246" s="3"/>
      <c r="AF246" s="3"/>
      <c r="AG246" s="3"/>
      <c r="AH246" s="14"/>
      <c r="AI246" s="3"/>
      <c r="AJ246" s="3"/>
      <c r="AK246" s="8"/>
      <c r="AL246" s="3"/>
      <c r="AM246" s="3"/>
      <c r="AN246" s="6"/>
    </row>
    <row r="247" spans="2:40" ht="10.5" customHeight="1">
      <c r="B247" s="2"/>
      <c r="D247" s="3"/>
      <c r="I247" s="8"/>
      <c r="J247" s="3"/>
      <c r="M247" s="3"/>
      <c r="N247" s="3"/>
      <c r="O247" s="13"/>
      <c r="Q247" s="3"/>
      <c r="R247" s="3"/>
      <c r="S247" s="8"/>
      <c r="T247" s="3"/>
      <c r="U247" s="10"/>
      <c r="V247" s="3"/>
      <c r="W247" s="3"/>
      <c r="X247" s="8"/>
      <c r="Y247" s="6"/>
      <c r="Z247" s="3"/>
      <c r="AA247" s="3"/>
      <c r="AB247" s="3"/>
      <c r="AC247" s="3"/>
      <c r="AD247" s="3"/>
      <c r="AE247" s="3"/>
      <c r="AF247" s="3"/>
      <c r="AG247" s="3"/>
      <c r="AH247" s="14"/>
      <c r="AI247" s="3"/>
      <c r="AJ247" s="3"/>
      <c r="AK247" s="8"/>
      <c r="AL247" s="3"/>
      <c r="AM247" s="3"/>
      <c r="AN247" s="6"/>
    </row>
    <row r="248" spans="2:40" ht="10.5" customHeight="1">
      <c r="B248" s="2"/>
      <c r="D248" s="3"/>
      <c r="I248" s="8"/>
      <c r="J248" s="3"/>
      <c r="M248" s="3"/>
      <c r="N248" s="3"/>
      <c r="O248" s="13"/>
      <c r="Q248" s="3"/>
      <c r="R248" s="3"/>
      <c r="S248" s="8"/>
      <c r="T248" s="3"/>
      <c r="U248" s="10"/>
      <c r="V248" s="3"/>
      <c r="W248" s="3"/>
      <c r="X248" s="8"/>
      <c r="Y248" s="6"/>
      <c r="Z248" s="3"/>
      <c r="AA248" s="3"/>
      <c r="AB248" s="3"/>
      <c r="AC248" s="3"/>
      <c r="AD248" s="3"/>
      <c r="AE248" s="3"/>
      <c r="AF248" s="3"/>
      <c r="AG248" s="3"/>
      <c r="AH248" s="14"/>
      <c r="AI248" s="3"/>
      <c r="AJ248" s="3"/>
      <c r="AK248" s="8"/>
      <c r="AL248" s="3"/>
      <c r="AM248" s="3"/>
      <c r="AN248" s="6"/>
    </row>
    <row r="249" spans="2:40" ht="10.5" customHeight="1">
      <c r="B249" s="2"/>
      <c r="D249" s="3"/>
      <c r="I249" s="8"/>
      <c r="J249" s="8"/>
      <c r="M249" s="8"/>
      <c r="N249" s="8"/>
      <c r="O249" s="15"/>
      <c r="Q249" s="3"/>
      <c r="R249" s="3"/>
      <c r="S249" s="8"/>
      <c r="T249" s="8"/>
      <c r="U249" s="10"/>
      <c r="V249" s="3"/>
      <c r="W249" s="3"/>
      <c r="X249" s="8"/>
      <c r="Y249" s="6"/>
      <c r="Z249" s="3"/>
      <c r="AA249" s="3"/>
      <c r="AB249" s="3"/>
      <c r="AC249" s="8"/>
      <c r="AD249" s="3"/>
      <c r="AE249" s="3"/>
      <c r="AF249" s="3"/>
      <c r="AG249" s="3"/>
      <c r="AH249" s="14"/>
      <c r="AI249" s="8"/>
      <c r="AJ249" s="3"/>
      <c r="AK249" s="8"/>
      <c r="AL249" s="3"/>
      <c r="AM249" s="3"/>
      <c r="AN249" s="6"/>
    </row>
    <row r="250" spans="2:40" ht="10.5" customHeight="1">
      <c r="B250" s="2"/>
      <c r="D250" s="3"/>
      <c r="I250" s="8"/>
      <c r="J250" s="8"/>
      <c r="M250" s="8"/>
      <c r="N250" s="8"/>
      <c r="O250" s="15"/>
      <c r="Q250" s="3"/>
      <c r="R250" s="3"/>
      <c r="S250" s="8"/>
      <c r="T250" s="8"/>
      <c r="U250" s="10"/>
      <c r="V250" s="3"/>
      <c r="W250" s="3"/>
      <c r="X250" s="8"/>
      <c r="Y250" s="6"/>
      <c r="Z250" s="3"/>
      <c r="AA250" s="3"/>
      <c r="AB250" s="3"/>
      <c r="AC250" s="8"/>
      <c r="AD250" s="3"/>
      <c r="AE250" s="3"/>
      <c r="AF250" s="3"/>
      <c r="AG250" s="3"/>
      <c r="AH250" s="14"/>
      <c r="AI250" s="8"/>
      <c r="AJ250" s="3"/>
      <c r="AK250" s="8"/>
      <c r="AL250" s="3"/>
      <c r="AM250" s="3"/>
      <c r="AN250" s="6"/>
    </row>
    <row r="251" spans="2:40" ht="10.5" customHeight="1">
      <c r="B251" s="2"/>
      <c r="D251" s="3"/>
      <c r="I251" s="8"/>
      <c r="J251" s="8"/>
      <c r="M251" s="8"/>
      <c r="N251" s="8"/>
      <c r="O251" s="15"/>
      <c r="Q251" s="3"/>
      <c r="R251" s="3"/>
      <c r="S251" s="8"/>
      <c r="T251" s="8"/>
      <c r="U251" s="10"/>
      <c r="V251" s="3"/>
      <c r="W251" s="3"/>
      <c r="X251" s="8"/>
      <c r="Y251" s="6"/>
      <c r="Z251" s="3"/>
      <c r="AA251" s="3"/>
      <c r="AB251" s="3"/>
      <c r="AC251" s="8"/>
      <c r="AD251" s="3"/>
      <c r="AE251" s="3"/>
      <c r="AF251" s="3"/>
      <c r="AG251" s="3"/>
      <c r="AH251" s="14"/>
      <c r="AI251" s="8"/>
      <c r="AJ251" s="3"/>
      <c r="AK251" s="8"/>
      <c r="AL251" s="3"/>
      <c r="AM251" s="3"/>
      <c r="AN251" s="6"/>
    </row>
    <row r="252" spans="2:40" ht="10.5" customHeight="1">
      <c r="B252" s="2"/>
      <c r="D252" s="3"/>
      <c r="I252" s="8"/>
      <c r="J252" s="8"/>
      <c r="M252" s="8"/>
      <c r="N252" s="8"/>
      <c r="O252" s="15"/>
      <c r="Q252" s="3"/>
      <c r="R252" s="3"/>
      <c r="S252" s="8"/>
      <c r="T252" s="8"/>
      <c r="U252" s="10"/>
      <c r="V252" s="3"/>
      <c r="W252" s="3"/>
      <c r="X252" s="8"/>
      <c r="Y252" s="6"/>
      <c r="Z252" s="3"/>
      <c r="AA252" s="3"/>
      <c r="AB252" s="3"/>
      <c r="AC252" s="8"/>
      <c r="AD252" s="3"/>
      <c r="AE252" s="3"/>
      <c r="AF252" s="3"/>
      <c r="AG252" s="3"/>
      <c r="AH252" s="14"/>
      <c r="AI252" s="8"/>
      <c r="AJ252" s="3"/>
      <c r="AK252" s="8"/>
      <c r="AL252" s="3"/>
      <c r="AM252" s="3"/>
      <c r="AN252" s="6"/>
    </row>
    <row r="253" spans="2:40" ht="10.5" customHeight="1">
      <c r="B253" s="2"/>
      <c r="D253" s="3"/>
      <c r="I253" s="8"/>
      <c r="J253" s="8"/>
      <c r="M253" s="8"/>
      <c r="N253" s="8"/>
      <c r="O253" s="15"/>
      <c r="Q253" s="3"/>
      <c r="R253" s="3"/>
      <c r="S253" s="8"/>
      <c r="T253" s="8"/>
      <c r="U253" s="10"/>
      <c r="V253" s="3"/>
      <c r="W253" s="3"/>
      <c r="X253" s="8"/>
      <c r="Y253" s="6"/>
      <c r="Z253" s="3"/>
      <c r="AA253" s="3"/>
      <c r="AB253" s="3"/>
      <c r="AC253" s="8"/>
      <c r="AD253" s="3"/>
      <c r="AE253" s="3"/>
      <c r="AF253" s="3"/>
      <c r="AG253" s="3"/>
      <c r="AH253" s="14"/>
      <c r="AI253" s="8"/>
      <c r="AJ253" s="3"/>
      <c r="AK253" s="8"/>
      <c r="AL253" s="3"/>
      <c r="AM253" s="3"/>
      <c r="AN253" s="6"/>
    </row>
    <row r="254" spans="2:40" ht="10.5" customHeight="1">
      <c r="B254" s="2"/>
      <c r="D254" s="3"/>
      <c r="I254" s="8"/>
      <c r="J254" s="8"/>
      <c r="M254" s="8"/>
      <c r="N254" s="8"/>
      <c r="O254" s="15"/>
      <c r="Q254" s="3"/>
      <c r="R254" s="3"/>
      <c r="S254" s="8"/>
      <c r="T254" s="8"/>
      <c r="U254" s="10"/>
      <c r="V254" s="3"/>
      <c r="W254" s="3"/>
      <c r="X254" s="8"/>
      <c r="Y254" s="6"/>
      <c r="Z254" s="3"/>
      <c r="AA254" s="3"/>
      <c r="AB254" s="3"/>
      <c r="AC254" s="8"/>
      <c r="AD254" s="3"/>
      <c r="AE254" s="3"/>
      <c r="AF254" s="3"/>
      <c r="AG254" s="3"/>
      <c r="AH254" s="14"/>
      <c r="AI254" s="8"/>
      <c r="AJ254" s="3"/>
      <c r="AK254" s="8"/>
      <c r="AL254" s="3"/>
      <c r="AM254" s="3"/>
      <c r="AN254" s="6"/>
    </row>
    <row r="255" spans="2:40" ht="10.5" customHeight="1">
      <c r="B255" s="2"/>
      <c r="D255" s="3"/>
      <c r="I255" s="8"/>
      <c r="J255" s="8"/>
      <c r="M255" s="8"/>
      <c r="N255" s="8"/>
      <c r="O255" s="15"/>
      <c r="Q255" s="3"/>
      <c r="R255" s="3"/>
      <c r="S255" s="8"/>
      <c r="T255" s="8"/>
      <c r="U255" s="10"/>
      <c r="V255" s="3"/>
      <c r="W255" s="3"/>
      <c r="X255" s="8"/>
      <c r="Y255" s="6"/>
      <c r="Z255" s="3"/>
      <c r="AA255" s="3"/>
      <c r="AB255" s="3"/>
      <c r="AC255" s="8"/>
      <c r="AD255" s="3"/>
      <c r="AE255" s="3"/>
      <c r="AF255" s="3"/>
      <c r="AG255" s="3"/>
      <c r="AH255" s="14"/>
      <c r="AI255" s="8"/>
      <c r="AJ255" s="3"/>
      <c r="AK255" s="8"/>
      <c r="AL255" s="3"/>
      <c r="AM255" s="3"/>
      <c r="AN255" s="6"/>
    </row>
    <row r="256" spans="2:40" ht="10.5" customHeight="1">
      <c r="B256" s="2"/>
      <c r="D256" s="3"/>
      <c r="I256" s="8"/>
      <c r="J256" s="8"/>
      <c r="M256" s="8"/>
      <c r="N256" s="8"/>
      <c r="O256" s="15"/>
      <c r="Q256" s="3"/>
      <c r="R256" s="3"/>
      <c r="S256" s="8"/>
      <c r="T256" s="8"/>
      <c r="U256" s="10"/>
      <c r="V256" s="3"/>
      <c r="W256" s="3"/>
      <c r="X256" s="8"/>
      <c r="Y256" s="6"/>
      <c r="Z256" s="3"/>
      <c r="AA256" s="3"/>
      <c r="AB256" s="3"/>
      <c r="AC256" s="8"/>
      <c r="AD256" s="3"/>
      <c r="AE256" s="3"/>
      <c r="AF256" s="3"/>
      <c r="AG256" s="3"/>
      <c r="AH256" s="14"/>
      <c r="AI256" s="8"/>
      <c r="AJ256" s="3"/>
      <c r="AK256" s="8"/>
      <c r="AL256" s="3"/>
      <c r="AM256" s="3"/>
      <c r="AN256" s="6"/>
    </row>
    <row r="257" spans="2:40" ht="10.5" customHeight="1">
      <c r="B257" s="2"/>
      <c r="D257" s="3"/>
      <c r="I257" s="8"/>
      <c r="J257" s="8"/>
      <c r="M257" s="8"/>
      <c r="N257" s="8"/>
      <c r="O257" s="15"/>
      <c r="Q257" s="3"/>
      <c r="R257" s="3"/>
      <c r="S257" s="8"/>
      <c r="T257" s="8"/>
      <c r="U257" s="10"/>
      <c r="V257" s="3"/>
      <c r="W257" s="3"/>
      <c r="X257" s="8"/>
      <c r="Y257" s="6"/>
      <c r="Z257" s="3"/>
      <c r="AA257" s="3"/>
      <c r="AB257" s="3"/>
      <c r="AC257" s="8"/>
      <c r="AD257" s="3"/>
      <c r="AE257" s="3"/>
      <c r="AF257" s="3"/>
      <c r="AG257" s="3"/>
      <c r="AH257" s="14"/>
      <c r="AI257" s="8"/>
      <c r="AJ257" s="3"/>
      <c r="AK257" s="8"/>
      <c r="AL257" s="3"/>
      <c r="AM257" s="3"/>
      <c r="AN257" s="6"/>
    </row>
    <row r="258" spans="2:40" ht="10.5" customHeight="1">
      <c r="B258" s="2"/>
      <c r="D258" s="3"/>
      <c r="I258" s="8"/>
      <c r="J258" s="8"/>
      <c r="M258" s="8"/>
      <c r="N258" s="8"/>
      <c r="O258" s="15"/>
      <c r="Q258" s="3"/>
      <c r="R258" s="3"/>
      <c r="S258" s="8"/>
      <c r="T258" s="8"/>
      <c r="U258" s="10"/>
      <c r="V258" s="3"/>
      <c r="W258" s="3"/>
      <c r="X258" s="8"/>
      <c r="Y258" s="6"/>
      <c r="Z258" s="3"/>
      <c r="AA258" s="3"/>
      <c r="AB258" s="3"/>
      <c r="AC258" s="8"/>
      <c r="AD258" s="3"/>
      <c r="AE258" s="3"/>
      <c r="AF258" s="3"/>
      <c r="AG258" s="3"/>
      <c r="AH258" s="14"/>
      <c r="AI258" s="8"/>
      <c r="AJ258" s="3"/>
      <c r="AK258" s="8"/>
      <c r="AL258" s="3"/>
      <c r="AM258" s="3"/>
      <c r="AN258" s="6"/>
    </row>
    <row r="259" spans="2:40" ht="10.5" customHeight="1">
      <c r="B259" s="2"/>
      <c r="D259" s="3"/>
      <c r="I259" s="8"/>
      <c r="J259" s="8"/>
      <c r="M259" s="8"/>
      <c r="N259" s="8"/>
      <c r="O259" s="15"/>
      <c r="Q259" s="3"/>
      <c r="R259" s="3"/>
      <c r="S259" s="8"/>
      <c r="T259" s="8"/>
      <c r="U259" s="10"/>
      <c r="V259" s="3"/>
      <c r="W259" s="3"/>
      <c r="X259" s="8"/>
      <c r="Y259" s="6"/>
      <c r="Z259" s="3"/>
      <c r="AA259" s="3"/>
      <c r="AB259" s="3"/>
      <c r="AC259" s="8"/>
      <c r="AD259" s="3"/>
      <c r="AE259" s="3"/>
      <c r="AF259" s="3"/>
      <c r="AG259" s="3"/>
      <c r="AH259" s="14"/>
      <c r="AI259" s="8"/>
      <c r="AJ259" s="3"/>
      <c r="AK259" s="8"/>
      <c r="AL259" s="3"/>
      <c r="AM259" s="3"/>
      <c r="AN259" s="6"/>
    </row>
    <row r="260" spans="2:40" ht="10.5" customHeight="1">
      <c r="B260" s="2"/>
      <c r="D260" s="3"/>
      <c r="I260" s="8"/>
      <c r="J260" s="8"/>
      <c r="M260" s="8"/>
      <c r="N260" s="8"/>
      <c r="O260" s="15"/>
      <c r="Q260" s="3"/>
      <c r="R260" s="3"/>
      <c r="S260" s="8"/>
      <c r="T260" s="8"/>
      <c r="U260" s="10"/>
      <c r="V260" s="3"/>
      <c r="W260" s="3"/>
      <c r="X260" s="8"/>
      <c r="Y260" s="6"/>
      <c r="Z260" s="3"/>
      <c r="AA260" s="3"/>
      <c r="AB260" s="3"/>
      <c r="AC260" s="8"/>
      <c r="AD260" s="3"/>
      <c r="AE260" s="3"/>
      <c r="AF260" s="3"/>
      <c r="AG260" s="3"/>
      <c r="AH260" s="14"/>
      <c r="AI260" s="8"/>
      <c r="AJ260" s="3"/>
      <c r="AK260" s="8"/>
      <c r="AL260" s="3"/>
      <c r="AM260" s="3"/>
      <c r="AN260" s="6"/>
    </row>
    <row r="261" spans="2:40" ht="10.5" customHeight="1">
      <c r="B261" s="2"/>
      <c r="D261" s="3"/>
      <c r="I261" s="8"/>
      <c r="J261" s="8"/>
      <c r="M261" s="8"/>
      <c r="N261" s="8"/>
      <c r="O261" s="15"/>
      <c r="Q261" s="3"/>
      <c r="R261" s="3"/>
      <c r="S261" s="8"/>
      <c r="T261" s="8"/>
      <c r="U261" s="8"/>
      <c r="V261" s="3"/>
      <c r="W261" s="3"/>
      <c r="X261" s="8"/>
      <c r="Y261" s="6"/>
      <c r="Z261" s="3"/>
      <c r="AA261" s="3"/>
      <c r="AB261" s="3"/>
      <c r="AC261" s="8"/>
      <c r="AD261" s="3"/>
      <c r="AE261" s="3"/>
      <c r="AF261" s="3"/>
      <c r="AG261" s="3"/>
      <c r="AH261" s="14"/>
      <c r="AI261" s="8"/>
      <c r="AJ261" s="3"/>
      <c r="AK261" s="8"/>
      <c r="AL261" s="3"/>
      <c r="AM261" s="3"/>
      <c r="AN261" s="6"/>
    </row>
    <row r="262" spans="2:40" ht="10.5" customHeight="1">
      <c r="B262" s="2"/>
      <c r="D262" s="3"/>
      <c r="I262" s="8"/>
      <c r="J262" s="8"/>
      <c r="M262" s="8"/>
      <c r="N262" s="8"/>
      <c r="O262" s="15"/>
      <c r="Q262" s="3"/>
      <c r="R262" s="8"/>
      <c r="S262" s="8"/>
      <c r="T262" s="8"/>
      <c r="U262" s="8"/>
      <c r="V262" s="3"/>
      <c r="W262" s="3"/>
      <c r="X262" s="8"/>
      <c r="Y262" s="6"/>
      <c r="Z262" s="3"/>
      <c r="AA262" s="8"/>
      <c r="AB262" s="3"/>
      <c r="AC262" s="8"/>
      <c r="AD262" s="3"/>
      <c r="AE262" s="3"/>
      <c r="AF262" s="3"/>
      <c r="AG262" s="3"/>
      <c r="AH262" s="14"/>
      <c r="AI262" s="8"/>
      <c r="AJ262" s="3"/>
      <c r="AK262" s="8"/>
      <c r="AL262" s="3"/>
      <c r="AM262" s="3"/>
      <c r="AN262" s="6"/>
    </row>
    <row r="263" spans="2:40" ht="10.5" customHeight="1">
      <c r="B263" s="2"/>
      <c r="D263" s="3"/>
      <c r="I263" s="8"/>
      <c r="J263" s="8"/>
      <c r="M263" s="8"/>
      <c r="N263" s="8"/>
      <c r="O263" s="15"/>
      <c r="Q263" s="3"/>
      <c r="R263" s="8"/>
      <c r="S263" s="8"/>
      <c r="T263" s="8"/>
      <c r="U263" s="8"/>
      <c r="V263" s="3"/>
      <c r="W263" s="3"/>
      <c r="X263" s="8"/>
      <c r="Y263" s="6"/>
      <c r="Z263" s="3"/>
      <c r="AA263" s="8"/>
      <c r="AB263" s="3"/>
      <c r="AC263" s="8"/>
      <c r="AD263" s="3"/>
      <c r="AE263" s="3"/>
      <c r="AF263" s="3"/>
      <c r="AG263" s="3"/>
      <c r="AH263" s="14"/>
      <c r="AI263" s="8"/>
      <c r="AJ263" s="3"/>
      <c r="AK263" s="8"/>
      <c r="AL263" s="3"/>
      <c r="AM263" s="3"/>
      <c r="AN263" s="6"/>
    </row>
    <row r="264" spans="2:40" ht="10.5" customHeight="1">
      <c r="B264" s="2"/>
      <c r="D264" s="3"/>
      <c r="I264" s="8"/>
      <c r="J264" s="8"/>
      <c r="M264" s="8"/>
      <c r="N264" s="8"/>
      <c r="O264" s="15"/>
      <c r="Q264" s="3"/>
      <c r="R264" s="8"/>
      <c r="S264" s="8"/>
      <c r="T264" s="8"/>
      <c r="U264" s="8"/>
      <c r="V264" s="3"/>
      <c r="W264" s="3"/>
      <c r="X264" s="8"/>
      <c r="Y264" s="6"/>
      <c r="Z264" s="3"/>
      <c r="AA264" s="8"/>
      <c r="AB264" s="3"/>
      <c r="AC264" s="8"/>
      <c r="AD264" s="3"/>
      <c r="AE264" s="3"/>
      <c r="AF264" s="3"/>
      <c r="AG264" s="3"/>
      <c r="AH264" s="14"/>
      <c r="AI264" s="8"/>
      <c r="AJ264" s="3"/>
      <c r="AK264" s="8"/>
      <c r="AL264" s="3"/>
      <c r="AM264" s="3"/>
      <c r="AN264" s="6"/>
    </row>
    <row r="265" spans="2:40" ht="10.5" customHeight="1">
      <c r="B265" s="2"/>
      <c r="D265" s="3"/>
      <c r="I265" s="8"/>
      <c r="J265" s="8"/>
      <c r="M265" s="8"/>
      <c r="N265" s="8"/>
      <c r="O265" s="15"/>
      <c r="Q265" s="3"/>
      <c r="R265" s="8"/>
      <c r="S265" s="8"/>
      <c r="T265" s="8"/>
      <c r="U265" s="8"/>
      <c r="V265" s="3"/>
      <c r="W265" s="3"/>
      <c r="X265" s="8"/>
      <c r="Y265" s="6"/>
      <c r="Z265" s="3"/>
      <c r="AA265" s="8"/>
      <c r="AB265" s="3"/>
      <c r="AC265" s="8"/>
      <c r="AD265" s="3"/>
      <c r="AE265" s="3"/>
      <c r="AF265" s="3"/>
      <c r="AG265" s="3"/>
      <c r="AH265" s="14"/>
      <c r="AI265" s="8"/>
      <c r="AJ265" s="3"/>
      <c r="AK265" s="8"/>
      <c r="AL265" s="3"/>
      <c r="AM265" s="3"/>
      <c r="AN265" s="6"/>
    </row>
    <row r="266" spans="2:40" ht="10.5" customHeight="1">
      <c r="B266" s="2"/>
      <c r="D266" s="3"/>
      <c r="I266" s="8"/>
      <c r="J266" s="8"/>
      <c r="M266" s="8"/>
      <c r="N266" s="8"/>
      <c r="O266" s="15"/>
      <c r="Q266" s="3"/>
      <c r="R266" s="8"/>
      <c r="S266" s="8"/>
      <c r="T266" s="8"/>
      <c r="U266" s="8"/>
      <c r="V266" s="3"/>
      <c r="W266" s="3"/>
      <c r="X266" s="8"/>
      <c r="Y266" s="6"/>
      <c r="Z266" s="3"/>
      <c r="AA266" s="8"/>
      <c r="AB266" s="3"/>
      <c r="AC266" s="8"/>
      <c r="AD266" s="3"/>
      <c r="AE266" s="3"/>
      <c r="AF266" s="3"/>
      <c r="AG266" s="3"/>
      <c r="AH266" s="14"/>
      <c r="AI266" s="8"/>
      <c r="AJ266" s="3"/>
      <c r="AK266" s="8"/>
      <c r="AL266" s="3"/>
      <c r="AM266" s="3"/>
      <c r="AN266" s="6"/>
    </row>
    <row r="267" spans="2:40" ht="10.5" customHeight="1">
      <c r="B267" s="2"/>
      <c r="D267" s="3"/>
      <c r="I267" s="8"/>
      <c r="J267" s="8"/>
      <c r="M267" s="8"/>
      <c r="N267" s="8"/>
      <c r="O267" s="15"/>
      <c r="Q267" s="3"/>
      <c r="R267" s="8"/>
      <c r="S267" s="8"/>
      <c r="T267" s="8"/>
      <c r="U267" s="8"/>
      <c r="V267" s="3"/>
      <c r="W267" s="3"/>
      <c r="X267" s="8"/>
      <c r="Y267" s="6"/>
      <c r="Z267" s="3"/>
      <c r="AA267" s="8"/>
      <c r="AB267" s="3"/>
      <c r="AC267" s="8"/>
      <c r="AD267" s="3"/>
      <c r="AE267" s="3"/>
      <c r="AF267" s="3"/>
      <c r="AG267" s="3"/>
      <c r="AH267" s="14"/>
      <c r="AI267" s="8"/>
      <c r="AJ267" s="3"/>
      <c r="AK267" s="8"/>
      <c r="AL267" s="3"/>
      <c r="AM267" s="3"/>
      <c r="AN267" s="6"/>
    </row>
    <row r="268" spans="2:40" ht="10.5" customHeight="1">
      <c r="B268" s="2"/>
      <c r="D268" s="3"/>
      <c r="I268" s="8"/>
      <c r="J268" s="8"/>
      <c r="M268" s="8"/>
      <c r="N268" s="8"/>
      <c r="O268" s="15"/>
      <c r="Q268" s="3"/>
      <c r="R268" s="8"/>
      <c r="S268" s="8"/>
      <c r="T268" s="8"/>
      <c r="U268" s="8"/>
      <c r="V268" s="3"/>
      <c r="W268" s="3"/>
      <c r="X268" s="8"/>
      <c r="Y268" s="6"/>
      <c r="Z268" s="3"/>
      <c r="AA268" s="8"/>
      <c r="AB268" s="3"/>
      <c r="AC268" s="8"/>
      <c r="AD268" s="3"/>
      <c r="AE268" s="3"/>
      <c r="AF268" s="3"/>
      <c r="AG268" s="3"/>
      <c r="AH268" s="14"/>
      <c r="AI268" s="8"/>
      <c r="AJ268" s="3"/>
      <c r="AK268" s="8"/>
      <c r="AL268" s="3"/>
      <c r="AM268" s="3"/>
      <c r="AN268" s="6"/>
    </row>
    <row r="269" spans="2:40" ht="10.5" customHeight="1">
      <c r="B269" s="2"/>
      <c r="D269" s="3"/>
      <c r="I269" s="8"/>
      <c r="J269" s="8"/>
      <c r="M269" s="8"/>
      <c r="N269" s="8"/>
      <c r="O269" s="15"/>
      <c r="Q269" s="3"/>
      <c r="R269" s="8"/>
      <c r="S269" s="8"/>
      <c r="T269" s="8"/>
      <c r="U269" s="8"/>
      <c r="V269" s="3"/>
      <c r="W269" s="3"/>
      <c r="X269" s="8"/>
      <c r="Y269" s="6"/>
      <c r="Z269" s="3"/>
      <c r="AA269" s="8"/>
      <c r="AB269" s="3"/>
      <c r="AC269" s="8"/>
      <c r="AD269" s="3"/>
      <c r="AE269" s="3"/>
      <c r="AF269" s="3"/>
      <c r="AG269" s="3"/>
      <c r="AH269" s="14"/>
      <c r="AI269" s="8"/>
      <c r="AJ269" s="3"/>
      <c r="AK269" s="8"/>
      <c r="AL269" s="3"/>
      <c r="AM269" s="3"/>
      <c r="AN269" s="6"/>
    </row>
    <row r="270" spans="2:40" ht="10.5" customHeight="1">
      <c r="B270" s="2"/>
      <c r="D270" s="3"/>
      <c r="I270" s="8"/>
      <c r="J270" s="8"/>
      <c r="M270" s="8"/>
      <c r="N270" s="8"/>
      <c r="O270" s="15"/>
      <c r="Q270" s="3"/>
      <c r="R270" s="8"/>
      <c r="S270" s="8"/>
      <c r="T270" s="8"/>
      <c r="U270" s="8"/>
      <c r="V270" s="3"/>
      <c r="W270" s="3"/>
      <c r="X270" s="8"/>
      <c r="Y270" s="6"/>
      <c r="Z270" s="3"/>
      <c r="AA270" s="8"/>
      <c r="AB270" s="3"/>
      <c r="AC270" s="8"/>
      <c r="AD270" s="3"/>
      <c r="AE270" s="3"/>
      <c r="AF270" s="3"/>
      <c r="AG270" s="3"/>
      <c r="AH270" s="14"/>
      <c r="AI270" s="8"/>
      <c r="AJ270" s="3"/>
      <c r="AK270" s="8"/>
      <c r="AL270" s="3"/>
      <c r="AM270" s="3"/>
      <c r="AN270" s="6"/>
    </row>
    <row r="271" spans="2:40" ht="10.5" customHeight="1">
      <c r="B271" s="2"/>
      <c r="D271" s="3"/>
      <c r="I271" s="8"/>
      <c r="J271" s="8"/>
      <c r="M271" s="8"/>
      <c r="N271" s="8"/>
      <c r="O271" s="15"/>
      <c r="Q271" s="3"/>
      <c r="R271" s="8"/>
      <c r="S271" s="8"/>
      <c r="T271" s="8"/>
      <c r="U271" s="8"/>
      <c r="V271" s="3"/>
      <c r="W271" s="3"/>
      <c r="X271" s="8"/>
      <c r="Y271" s="6"/>
      <c r="Z271" s="3"/>
      <c r="AA271" s="8"/>
      <c r="AB271" s="3"/>
      <c r="AC271" s="8"/>
      <c r="AD271" s="3"/>
      <c r="AE271" s="3"/>
      <c r="AF271" s="3"/>
      <c r="AG271" s="3"/>
      <c r="AH271" s="14"/>
      <c r="AI271" s="8"/>
      <c r="AJ271" s="3"/>
      <c r="AK271" s="8"/>
      <c r="AL271" s="3"/>
      <c r="AM271" s="3"/>
      <c r="AN271" s="6"/>
    </row>
    <row r="272" spans="2:40" ht="10.5" customHeight="1">
      <c r="B272" s="2"/>
      <c r="D272" s="3"/>
      <c r="I272" s="8"/>
      <c r="J272" s="8"/>
      <c r="M272" s="8"/>
      <c r="N272" s="8"/>
      <c r="O272" s="15"/>
      <c r="Q272" s="3"/>
      <c r="R272" s="8"/>
      <c r="S272" s="8"/>
      <c r="T272" s="8"/>
      <c r="U272" s="8"/>
      <c r="V272" s="3"/>
      <c r="W272" s="3"/>
      <c r="X272" s="8"/>
      <c r="Y272" s="6"/>
      <c r="Z272" s="3"/>
      <c r="AA272" s="8"/>
      <c r="AB272" s="3"/>
      <c r="AC272" s="8"/>
      <c r="AD272" s="3"/>
      <c r="AE272" s="3"/>
      <c r="AF272" s="3"/>
      <c r="AG272" s="3"/>
      <c r="AH272" s="14"/>
      <c r="AI272" s="8"/>
      <c r="AJ272" s="3"/>
      <c r="AK272" s="8"/>
      <c r="AL272" s="3"/>
      <c r="AM272" s="3"/>
      <c r="AN272" s="6"/>
    </row>
    <row r="273" spans="2:40" ht="10.5" customHeight="1">
      <c r="B273" s="2"/>
      <c r="D273" s="3"/>
      <c r="I273" s="8"/>
      <c r="J273" s="8"/>
      <c r="M273" s="8"/>
      <c r="N273" s="8"/>
      <c r="O273" s="15"/>
      <c r="Q273" s="3"/>
      <c r="R273" s="8"/>
      <c r="S273" s="8"/>
      <c r="T273" s="8"/>
      <c r="U273" s="8"/>
      <c r="V273" s="3"/>
      <c r="W273" s="3"/>
      <c r="X273" s="8"/>
      <c r="Y273" s="6"/>
      <c r="Z273" s="3"/>
      <c r="AA273" s="8"/>
      <c r="AB273" s="3"/>
      <c r="AC273" s="8"/>
      <c r="AD273" s="3"/>
      <c r="AE273" s="3"/>
      <c r="AF273" s="3"/>
      <c r="AG273" s="3"/>
      <c r="AH273" s="14"/>
      <c r="AI273" s="8"/>
      <c r="AJ273" s="3"/>
      <c r="AK273" s="8"/>
      <c r="AL273" s="3"/>
      <c r="AM273" s="3"/>
      <c r="AN273" s="6"/>
    </row>
    <row r="274" spans="2:40" ht="10.5" customHeight="1">
      <c r="B274" s="2"/>
      <c r="D274" s="3"/>
      <c r="I274" s="8"/>
      <c r="J274" s="8"/>
      <c r="M274" s="8"/>
      <c r="N274" s="8"/>
      <c r="O274" s="15"/>
      <c r="Q274" s="3"/>
      <c r="R274" s="8"/>
      <c r="S274" s="8"/>
      <c r="T274" s="8"/>
      <c r="U274" s="8"/>
      <c r="V274" s="3"/>
      <c r="W274" s="3"/>
      <c r="X274" s="8"/>
      <c r="Y274" s="6"/>
      <c r="Z274" s="3"/>
      <c r="AA274" s="8"/>
      <c r="AB274" s="3"/>
      <c r="AC274" s="8"/>
      <c r="AD274" s="3"/>
      <c r="AE274" s="3"/>
      <c r="AF274" s="3"/>
      <c r="AG274" s="3"/>
      <c r="AH274" s="14"/>
      <c r="AI274" s="8"/>
      <c r="AJ274" s="3"/>
      <c r="AK274" s="8"/>
      <c r="AL274" s="3"/>
      <c r="AM274" s="3"/>
      <c r="AN274" s="6"/>
    </row>
    <row r="275" spans="2:40" ht="10.5" customHeight="1">
      <c r="B275" s="2"/>
      <c r="D275" s="3"/>
      <c r="I275" s="8"/>
      <c r="J275" s="8"/>
      <c r="M275" s="8"/>
      <c r="N275" s="8"/>
      <c r="O275" s="15"/>
      <c r="Q275" s="3"/>
      <c r="R275" s="8"/>
      <c r="S275" s="8"/>
      <c r="T275" s="8"/>
      <c r="U275" s="8"/>
      <c r="V275" s="3"/>
      <c r="W275" s="3"/>
      <c r="X275" s="8"/>
      <c r="Y275" s="6"/>
      <c r="Z275" s="3"/>
      <c r="AA275" s="8"/>
      <c r="AB275" s="3"/>
      <c r="AC275" s="8"/>
      <c r="AD275" s="3"/>
      <c r="AE275" s="3"/>
      <c r="AF275" s="3"/>
      <c r="AG275" s="3"/>
      <c r="AH275" s="14"/>
      <c r="AI275" s="8"/>
      <c r="AJ275" s="3"/>
      <c r="AK275" s="8"/>
      <c r="AL275" s="3"/>
      <c r="AM275" s="3"/>
      <c r="AN275" s="6"/>
    </row>
    <row r="276" spans="2:40" ht="10.5" customHeight="1">
      <c r="B276" s="2"/>
      <c r="D276" s="3"/>
      <c r="I276" s="8"/>
      <c r="J276" s="8"/>
      <c r="M276" s="8"/>
      <c r="N276" s="8"/>
      <c r="O276" s="15"/>
      <c r="Q276" s="3"/>
      <c r="R276" s="8"/>
      <c r="S276" s="8"/>
      <c r="T276" s="8"/>
      <c r="U276" s="8"/>
      <c r="V276" s="3"/>
      <c r="W276" s="3"/>
      <c r="X276" s="8"/>
      <c r="Y276" s="6"/>
      <c r="Z276" s="3"/>
      <c r="AA276" s="8"/>
      <c r="AB276" s="3"/>
      <c r="AC276" s="8"/>
      <c r="AD276" s="3"/>
      <c r="AE276" s="3"/>
      <c r="AF276" s="3"/>
      <c r="AG276" s="3"/>
      <c r="AH276" s="14"/>
      <c r="AI276" s="8"/>
      <c r="AJ276" s="3"/>
      <c r="AK276" s="8"/>
      <c r="AL276" s="3"/>
      <c r="AM276" s="3"/>
      <c r="AN276" s="6"/>
    </row>
    <row r="277" spans="2:40" ht="10.5" customHeight="1">
      <c r="B277" s="2"/>
      <c r="D277" s="3"/>
      <c r="I277" s="8"/>
      <c r="J277" s="8"/>
      <c r="M277" s="8"/>
      <c r="N277" s="8"/>
      <c r="O277" s="15"/>
      <c r="Q277" s="3"/>
      <c r="R277" s="8"/>
      <c r="S277" s="8"/>
      <c r="T277" s="8"/>
      <c r="U277" s="8"/>
      <c r="V277" s="3"/>
      <c r="W277" s="3"/>
      <c r="X277" s="8"/>
      <c r="Y277" s="6"/>
      <c r="Z277" s="3"/>
      <c r="AA277" s="8"/>
      <c r="AB277" s="3"/>
      <c r="AC277" s="8"/>
      <c r="AD277" s="3"/>
      <c r="AE277" s="3"/>
      <c r="AF277" s="3"/>
      <c r="AG277" s="3"/>
      <c r="AH277" s="14"/>
      <c r="AI277" s="8"/>
      <c r="AJ277" s="3"/>
      <c r="AK277" s="8"/>
      <c r="AL277" s="3"/>
      <c r="AM277" s="3"/>
      <c r="AN277" s="6"/>
    </row>
    <row r="278" spans="2:40" ht="10.5" customHeight="1">
      <c r="B278" s="2"/>
      <c r="D278" s="3"/>
      <c r="I278" s="8"/>
      <c r="J278" s="8"/>
      <c r="M278" s="8"/>
      <c r="N278" s="8"/>
      <c r="O278" s="15"/>
      <c r="Q278" s="3"/>
      <c r="R278" s="8"/>
      <c r="S278" s="8"/>
      <c r="T278" s="8"/>
      <c r="U278" s="8"/>
      <c r="V278" s="3"/>
      <c r="W278" s="3"/>
      <c r="X278" s="8"/>
      <c r="Y278" s="6"/>
      <c r="Z278" s="3"/>
      <c r="AA278" s="8"/>
      <c r="AB278" s="3"/>
      <c r="AC278" s="8"/>
      <c r="AD278" s="3"/>
      <c r="AE278" s="3"/>
      <c r="AF278" s="3"/>
      <c r="AG278" s="3"/>
      <c r="AH278" s="14"/>
      <c r="AI278" s="8"/>
      <c r="AJ278" s="3"/>
      <c r="AK278" s="8"/>
      <c r="AL278" s="3"/>
      <c r="AM278" s="3"/>
      <c r="AN278" s="6"/>
    </row>
    <row r="279" spans="2:40" ht="10.5" customHeight="1">
      <c r="B279" s="2"/>
      <c r="D279" s="3"/>
      <c r="I279" s="8"/>
      <c r="J279" s="8"/>
      <c r="M279" s="8"/>
      <c r="N279" s="8"/>
      <c r="O279" s="15"/>
      <c r="Q279" s="3"/>
      <c r="R279" s="8"/>
      <c r="S279" s="8"/>
      <c r="T279" s="8"/>
      <c r="U279" s="8"/>
      <c r="V279" s="3"/>
      <c r="W279" s="3"/>
      <c r="X279" s="8"/>
      <c r="Y279" s="6"/>
      <c r="Z279" s="3"/>
      <c r="AA279" s="8"/>
      <c r="AB279" s="3"/>
      <c r="AC279" s="8"/>
      <c r="AD279" s="3"/>
      <c r="AE279" s="3"/>
      <c r="AF279" s="3"/>
      <c r="AG279" s="3"/>
      <c r="AH279" s="14"/>
      <c r="AI279" s="8"/>
      <c r="AJ279" s="3"/>
      <c r="AK279" s="8"/>
      <c r="AL279" s="3"/>
      <c r="AM279" s="3"/>
      <c r="AN279" s="6"/>
    </row>
    <row r="280" spans="2:40" ht="10.5" customHeight="1">
      <c r="B280" s="2"/>
      <c r="D280" s="3"/>
      <c r="I280" s="8"/>
      <c r="J280" s="8"/>
      <c r="M280" s="8"/>
      <c r="N280" s="8"/>
      <c r="O280" s="15"/>
      <c r="Q280" s="3"/>
      <c r="R280" s="8"/>
      <c r="S280" s="8"/>
      <c r="T280" s="8"/>
      <c r="U280" s="8"/>
      <c r="V280" s="3"/>
      <c r="W280" s="3"/>
      <c r="X280" s="8"/>
      <c r="Y280" s="6"/>
      <c r="Z280" s="3"/>
      <c r="AA280" s="8"/>
      <c r="AB280" s="3"/>
      <c r="AC280" s="8"/>
      <c r="AD280" s="3"/>
      <c r="AE280" s="3"/>
      <c r="AF280" s="3"/>
      <c r="AG280" s="3"/>
      <c r="AH280" s="14"/>
      <c r="AI280" s="8"/>
      <c r="AJ280" s="3"/>
      <c r="AK280" s="8"/>
      <c r="AL280" s="3"/>
      <c r="AM280" s="3"/>
      <c r="AN280" s="6"/>
    </row>
    <row r="281" spans="2:40" ht="10.5" customHeight="1">
      <c r="B281" s="2"/>
      <c r="D281" s="3"/>
      <c r="I281" s="8"/>
      <c r="J281" s="8"/>
      <c r="M281" s="8"/>
      <c r="N281" s="8"/>
      <c r="O281" s="15"/>
      <c r="Q281" s="3"/>
      <c r="R281" s="8"/>
      <c r="S281" s="8"/>
      <c r="T281" s="8"/>
      <c r="U281" s="8"/>
      <c r="V281" s="3"/>
      <c r="W281" s="3"/>
      <c r="X281" s="8"/>
      <c r="Y281" s="6"/>
      <c r="Z281" s="3"/>
      <c r="AA281" s="8"/>
      <c r="AB281" s="3"/>
      <c r="AC281" s="8"/>
      <c r="AD281" s="3"/>
      <c r="AE281" s="3"/>
      <c r="AF281" s="3"/>
      <c r="AG281" s="3"/>
      <c r="AH281" s="14"/>
      <c r="AI281" s="8"/>
      <c r="AJ281" s="3"/>
      <c r="AK281" s="8"/>
      <c r="AL281" s="3"/>
      <c r="AM281" s="3"/>
      <c r="AN281" s="6"/>
    </row>
    <row r="282" spans="2:40" ht="10.5" customHeight="1">
      <c r="B282" s="2"/>
      <c r="D282" s="3"/>
      <c r="I282" s="8"/>
      <c r="J282" s="8"/>
      <c r="M282" s="8"/>
      <c r="N282" s="8"/>
      <c r="O282" s="15"/>
      <c r="Q282" s="3"/>
      <c r="R282" s="8"/>
      <c r="S282" s="8"/>
      <c r="T282" s="8"/>
      <c r="U282" s="8"/>
      <c r="V282" s="3"/>
      <c r="W282" s="3"/>
      <c r="X282" s="8"/>
      <c r="Y282" s="6"/>
      <c r="Z282" s="3"/>
      <c r="AA282" s="8"/>
      <c r="AB282" s="3"/>
      <c r="AC282" s="8"/>
      <c r="AD282" s="3"/>
      <c r="AE282" s="3"/>
      <c r="AF282" s="3"/>
      <c r="AG282" s="3"/>
      <c r="AH282" s="14"/>
      <c r="AI282" s="8"/>
      <c r="AJ282" s="3"/>
      <c r="AK282" s="8"/>
      <c r="AL282" s="3"/>
      <c r="AM282" s="3"/>
      <c r="AN282" s="6"/>
    </row>
    <row r="283" spans="2:40" ht="10.5" customHeight="1">
      <c r="B283" s="2"/>
      <c r="D283" s="3"/>
      <c r="I283" s="8"/>
      <c r="J283" s="8"/>
      <c r="M283" s="8"/>
      <c r="N283" s="8"/>
      <c r="O283" s="15"/>
      <c r="Q283" s="3"/>
      <c r="R283" s="8"/>
      <c r="S283" s="8"/>
      <c r="T283" s="8"/>
      <c r="U283" s="8"/>
      <c r="V283" s="3"/>
      <c r="W283" s="3"/>
      <c r="X283" s="8"/>
      <c r="Y283" s="6"/>
      <c r="Z283" s="3"/>
      <c r="AA283" s="8"/>
      <c r="AB283" s="3"/>
      <c r="AC283" s="8"/>
      <c r="AD283" s="3"/>
      <c r="AE283" s="3"/>
      <c r="AF283" s="3"/>
      <c r="AG283" s="3"/>
      <c r="AH283" s="14"/>
      <c r="AI283" s="8"/>
      <c r="AJ283" s="3"/>
      <c r="AK283" s="8"/>
      <c r="AL283" s="3"/>
      <c r="AM283" s="3"/>
      <c r="AN283" s="6"/>
    </row>
    <row r="284" spans="2:40" ht="10.5" customHeight="1">
      <c r="B284" s="2"/>
      <c r="D284" s="3"/>
      <c r="I284" s="8"/>
      <c r="J284" s="8"/>
      <c r="M284" s="8"/>
      <c r="N284" s="8"/>
      <c r="O284" s="15"/>
      <c r="Q284" s="3"/>
      <c r="R284" s="8"/>
      <c r="S284" s="8"/>
      <c r="T284" s="8"/>
      <c r="U284" s="8"/>
      <c r="V284" s="3"/>
      <c r="W284" s="3"/>
      <c r="X284" s="8"/>
      <c r="Y284" s="6"/>
      <c r="Z284" s="3"/>
      <c r="AA284" s="8"/>
      <c r="AB284" s="3"/>
      <c r="AC284" s="8"/>
      <c r="AD284" s="3"/>
      <c r="AE284" s="3"/>
      <c r="AF284" s="3"/>
      <c r="AG284" s="3"/>
      <c r="AH284" s="14"/>
      <c r="AI284" s="8"/>
      <c r="AJ284" s="3"/>
      <c r="AK284" s="8"/>
      <c r="AL284" s="3"/>
      <c r="AM284" s="3"/>
      <c r="AN284" s="6"/>
    </row>
    <row r="285" spans="2:40" ht="10.5" customHeight="1">
      <c r="B285" s="2"/>
      <c r="D285" s="3"/>
      <c r="I285" s="8"/>
      <c r="J285" s="8"/>
      <c r="M285" s="8"/>
      <c r="N285" s="8"/>
      <c r="O285" s="15"/>
      <c r="Q285" s="3"/>
      <c r="R285" s="8"/>
      <c r="S285" s="8"/>
      <c r="T285" s="8"/>
      <c r="U285" s="8"/>
      <c r="V285" s="3"/>
      <c r="W285" s="3"/>
      <c r="X285" s="8"/>
      <c r="Y285" s="6"/>
      <c r="Z285" s="3"/>
      <c r="AA285" s="8"/>
      <c r="AB285" s="3"/>
      <c r="AC285" s="8"/>
      <c r="AD285" s="3"/>
      <c r="AE285" s="3"/>
      <c r="AF285" s="3"/>
      <c r="AG285" s="3"/>
      <c r="AH285" s="14"/>
      <c r="AI285" s="8"/>
      <c r="AJ285" s="3"/>
      <c r="AK285" s="8"/>
      <c r="AL285" s="3"/>
      <c r="AM285" s="3"/>
      <c r="AN285" s="6"/>
    </row>
    <row r="286" spans="2:40" ht="10.5" customHeight="1">
      <c r="B286" s="2"/>
      <c r="D286" s="3"/>
      <c r="I286" s="8"/>
      <c r="J286" s="8"/>
      <c r="M286" s="8"/>
      <c r="N286" s="8"/>
      <c r="O286" s="15"/>
      <c r="P286" s="13"/>
      <c r="Q286" s="3"/>
      <c r="R286" s="8"/>
      <c r="S286" s="8"/>
      <c r="T286" s="8"/>
      <c r="U286" s="8"/>
      <c r="V286" s="3"/>
      <c r="W286" s="3"/>
      <c r="X286" s="8"/>
      <c r="Y286" s="6"/>
      <c r="Z286" s="3"/>
      <c r="AA286" s="8"/>
      <c r="AB286" s="3"/>
      <c r="AC286" s="8"/>
      <c r="AD286" s="3"/>
      <c r="AE286" s="3"/>
      <c r="AF286" s="3"/>
      <c r="AG286" s="3"/>
      <c r="AH286" s="14"/>
      <c r="AI286" s="8"/>
      <c r="AJ286" s="3"/>
      <c r="AK286" s="8"/>
      <c r="AL286" s="3"/>
      <c r="AM286" s="3"/>
      <c r="AN286" s="6"/>
    </row>
    <row r="287" spans="2:40" ht="10.5" customHeight="1">
      <c r="B287" s="2"/>
      <c r="D287" s="3"/>
      <c r="I287" s="8"/>
      <c r="J287" s="8"/>
      <c r="M287" s="8"/>
      <c r="N287" s="8"/>
      <c r="O287" s="15"/>
      <c r="P287" s="13"/>
      <c r="Q287" s="3"/>
      <c r="R287" s="8"/>
      <c r="S287" s="8"/>
      <c r="T287" s="8"/>
      <c r="U287" s="8"/>
      <c r="V287" s="3"/>
      <c r="W287" s="3"/>
      <c r="X287" s="8"/>
      <c r="Y287" s="6"/>
      <c r="Z287" s="3"/>
      <c r="AA287" s="8"/>
      <c r="AB287" s="3"/>
      <c r="AC287" s="8"/>
      <c r="AD287" s="3"/>
      <c r="AE287" s="3"/>
      <c r="AF287" s="3"/>
      <c r="AG287" s="3"/>
      <c r="AH287" s="14"/>
      <c r="AI287" s="8"/>
      <c r="AJ287" s="3"/>
      <c r="AK287" s="8"/>
      <c r="AL287" s="3"/>
      <c r="AM287" s="3"/>
      <c r="AN287" s="6"/>
    </row>
    <row r="288" spans="2:40" ht="10.5" customHeight="1">
      <c r="B288" s="2"/>
      <c r="D288" s="3"/>
      <c r="I288" s="8"/>
      <c r="J288" s="8"/>
      <c r="M288" s="8"/>
      <c r="N288" s="8"/>
      <c r="O288" s="15"/>
      <c r="P288" s="13"/>
      <c r="Q288" s="3"/>
      <c r="R288" s="8"/>
      <c r="S288" s="8"/>
      <c r="T288" s="8"/>
      <c r="U288" s="8"/>
      <c r="V288" s="3"/>
      <c r="W288" s="3"/>
      <c r="X288" s="8"/>
      <c r="Y288" s="6"/>
      <c r="Z288" s="3"/>
      <c r="AA288" s="8"/>
      <c r="AB288" s="3"/>
      <c r="AC288" s="8"/>
      <c r="AD288" s="3"/>
      <c r="AE288" s="3"/>
      <c r="AF288" s="3"/>
      <c r="AG288" s="3"/>
      <c r="AH288" s="14"/>
      <c r="AI288" s="8"/>
      <c r="AJ288" s="3"/>
      <c r="AK288" s="8"/>
      <c r="AL288" s="3"/>
      <c r="AM288" s="3"/>
      <c r="AN288" s="6"/>
    </row>
    <row r="289" spans="2:40" ht="10.5" customHeight="1">
      <c r="B289" s="2"/>
      <c r="D289" s="3"/>
      <c r="I289" s="8"/>
      <c r="J289" s="8"/>
      <c r="M289" s="8"/>
      <c r="N289" s="8"/>
      <c r="O289" s="15"/>
      <c r="P289" s="13"/>
      <c r="Q289" s="3"/>
      <c r="R289" s="8"/>
      <c r="S289" s="8"/>
      <c r="T289" s="8"/>
      <c r="U289" s="8"/>
      <c r="V289" s="3"/>
      <c r="W289" s="3"/>
      <c r="X289" s="8"/>
      <c r="Y289" s="6"/>
      <c r="Z289" s="3"/>
      <c r="AA289" s="8"/>
      <c r="AB289" s="3"/>
      <c r="AC289" s="8"/>
      <c r="AD289" s="3"/>
      <c r="AE289" s="3"/>
      <c r="AF289" s="3"/>
      <c r="AG289" s="3"/>
      <c r="AH289" s="14"/>
      <c r="AI289" s="8"/>
      <c r="AJ289" s="3"/>
      <c r="AK289" s="8"/>
      <c r="AL289" s="3"/>
      <c r="AM289" s="3"/>
      <c r="AN289" s="6"/>
    </row>
    <row r="290" spans="2:40" ht="10.5" customHeight="1">
      <c r="B290" s="2"/>
      <c r="D290" s="3"/>
      <c r="I290" s="8"/>
      <c r="J290" s="8"/>
      <c r="M290" s="8"/>
      <c r="N290" s="8"/>
      <c r="O290" s="15"/>
      <c r="P290" s="13"/>
      <c r="Q290" s="3"/>
      <c r="R290" s="8"/>
      <c r="S290" s="8"/>
      <c r="T290" s="8"/>
      <c r="U290" s="8"/>
      <c r="V290" s="3"/>
      <c r="W290" s="3"/>
      <c r="X290" s="8"/>
      <c r="Y290" s="6"/>
      <c r="Z290" s="3"/>
      <c r="AA290" s="8"/>
      <c r="AB290" s="3"/>
      <c r="AC290" s="8"/>
      <c r="AD290" s="3"/>
      <c r="AE290" s="3"/>
      <c r="AF290" s="3"/>
      <c r="AG290" s="3"/>
      <c r="AH290" s="14"/>
      <c r="AI290" s="8"/>
      <c r="AJ290" s="3"/>
      <c r="AK290" s="8"/>
      <c r="AL290" s="3"/>
      <c r="AM290" s="3"/>
      <c r="AN290" s="6"/>
    </row>
    <row r="291" spans="2:40" ht="10.5" customHeight="1">
      <c r="B291" s="2"/>
      <c r="D291" s="3"/>
      <c r="I291" s="8"/>
      <c r="J291" s="8"/>
      <c r="M291" s="8"/>
      <c r="N291" s="8"/>
      <c r="O291" s="15"/>
      <c r="P291" s="13"/>
      <c r="Q291" s="3"/>
      <c r="R291" s="8"/>
      <c r="S291" s="8"/>
      <c r="T291" s="8"/>
      <c r="U291" s="8"/>
      <c r="V291" s="3"/>
      <c r="W291" s="3"/>
      <c r="X291" s="8"/>
      <c r="Y291" s="6"/>
      <c r="Z291" s="3"/>
      <c r="AA291" s="8"/>
      <c r="AB291" s="3"/>
      <c r="AC291" s="8"/>
      <c r="AD291" s="3"/>
      <c r="AE291" s="3"/>
      <c r="AF291" s="3"/>
      <c r="AG291" s="3"/>
      <c r="AH291" s="14"/>
      <c r="AI291" s="8"/>
      <c r="AJ291" s="3"/>
      <c r="AK291" s="8"/>
      <c r="AL291" s="3"/>
      <c r="AM291" s="3"/>
      <c r="AN291" s="6"/>
    </row>
    <row r="292" spans="2:40" ht="10.5" customHeight="1">
      <c r="B292" s="2"/>
      <c r="D292" s="3"/>
      <c r="I292" s="8"/>
      <c r="J292" s="8"/>
      <c r="M292" s="8"/>
      <c r="N292" s="8"/>
      <c r="O292" s="15"/>
      <c r="P292" s="13"/>
      <c r="Q292" s="3"/>
      <c r="R292" s="8"/>
      <c r="S292" s="8"/>
      <c r="T292" s="8"/>
      <c r="U292" s="8"/>
      <c r="V292" s="3"/>
      <c r="W292" s="3"/>
      <c r="X292" s="8"/>
      <c r="Y292" s="6"/>
      <c r="Z292" s="3"/>
      <c r="AA292" s="8"/>
      <c r="AB292" s="3"/>
      <c r="AC292" s="8"/>
      <c r="AD292" s="3"/>
      <c r="AE292" s="3"/>
      <c r="AF292" s="3"/>
      <c r="AG292" s="3"/>
      <c r="AH292" s="14"/>
      <c r="AI292" s="8"/>
      <c r="AJ292" s="3"/>
      <c r="AK292" s="8"/>
      <c r="AL292" s="3"/>
      <c r="AM292" s="3"/>
      <c r="AN292" s="6"/>
    </row>
    <row r="293" spans="2:40" ht="10.5" customHeight="1">
      <c r="B293" s="2"/>
      <c r="C293" s="3"/>
      <c r="D293" s="3"/>
      <c r="E293" s="3"/>
      <c r="F293" s="3"/>
      <c r="G293" s="3"/>
      <c r="H293" s="3"/>
      <c r="I293" s="8"/>
      <c r="J293" s="8"/>
      <c r="M293" s="8"/>
      <c r="N293" s="8"/>
      <c r="O293" s="15"/>
      <c r="P293" s="13"/>
      <c r="Q293" s="3"/>
      <c r="R293" s="8"/>
      <c r="S293" s="8"/>
      <c r="T293" s="8"/>
      <c r="U293" s="8"/>
      <c r="V293" s="3"/>
      <c r="W293" s="3"/>
      <c r="X293" s="8"/>
      <c r="Y293" s="6"/>
      <c r="Z293" s="3"/>
      <c r="AA293" s="8"/>
      <c r="AB293" s="3"/>
      <c r="AC293" s="8"/>
      <c r="AD293" s="3"/>
      <c r="AE293" s="3"/>
      <c r="AF293" s="3"/>
      <c r="AG293" s="3"/>
      <c r="AH293" s="14"/>
      <c r="AI293" s="8"/>
      <c r="AJ293" s="3"/>
      <c r="AK293" s="8"/>
      <c r="AL293" s="3"/>
      <c r="AM293" s="3"/>
      <c r="AN293" s="6"/>
    </row>
    <row r="294" spans="2:40" ht="10.5" customHeight="1">
      <c r="B294" s="2"/>
      <c r="C294" s="3"/>
      <c r="D294" s="3"/>
      <c r="E294" s="3"/>
      <c r="F294" s="3"/>
      <c r="G294" s="3"/>
      <c r="H294" s="3"/>
      <c r="I294" s="8"/>
      <c r="J294" s="8"/>
      <c r="M294" s="8"/>
      <c r="N294" s="8"/>
      <c r="O294" s="15"/>
      <c r="P294" s="13"/>
      <c r="Q294" s="3"/>
      <c r="R294" s="8"/>
      <c r="S294" s="8"/>
      <c r="T294" s="8"/>
      <c r="U294" s="8"/>
      <c r="V294" s="3"/>
      <c r="W294" s="3"/>
      <c r="X294" s="8"/>
      <c r="Y294" s="6"/>
      <c r="Z294" s="3"/>
      <c r="AA294" s="8"/>
      <c r="AB294" s="3"/>
      <c r="AC294" s="8"/>
      <c r="AD294" s="3"/>
      <c r="AE294" s="3"/>
      <c r="AF294" s="3"/>
      <c r="AG294" s="3"/>
      <c r="AH294" s="14"/>
      <c r="AI294" s="8"/>
      <c r="AJ294" s="3"/>
      <c r="AK294" s="8"/>
      <c r="AL294" s="3"/>
      <c r="AM294" s="3"/>
      <c r="AN294" s="6"/>
    </row>
    <row r="295" spans="2:40" ht="10.5" customHeight="1">
      <c r="B295" s="2"/>
      <c r="C295" s="3"/>
      <c r="D295" s="3"/>
      <c r="E295" s="3"/>
      <c r="F295" s="3"/>
      <c r="G295" s="3"/>
      <c r="H295" s="3"/>
      <c r="I295" s="8"/>
      <c r="J295" s="8"/>
      <c r="M295" s="8"/>
      <c r="N295" s="8"/>
      <c r="O295" s="15"/>
      <c r="P295" s="13"/>
      <c r="Q295" s="3"/>
      <c r="R295" s="8"/>
      <c r="S295" s="8"/>
      <c r="T295" s="8"/>
      <c r="U295" s="8"/>
      <c r="V295" s="3"/>
      <c r="W295" s="3"/>
      <c r="X295" s="8"/>
      <c r="Y295" s="6"/>
      <c r="Z295" s="3"/>
      <c r="AA295" s="8"/>
      <c r="AB295" s="3"/>
      <c r="AC295" s="8"/>
      <c r="AD295" s="3"/>
      <c r="AE295" s="3"/>
      <c r="AF295" s="3"/>
      <c r="AG295" s="3"/>
      <c r="AH295" s="14"/>
      <c r="AI295" s="8"/>
      <c r="AJ295" s="3"/>
      <c r="AK295" s="8"/>
      <c r="AL295" s="3"/>
      <c r="AM295" s="3"/>
      <c r="AN295" s="6"/>
    </row>
    <row r="296" spans="2:40" ht="10.5" customHeight="1">
      <c r="B296" s="2"/>
      <c r="C296" s="3"/>
      <c r="D296" s="3"/>
      <c r="E296" s="3"/>
      <c r="F296" s="3"/>
      <c r="G296" s="3"/>
      <c r="H296" s="3"/>
      <c r="I296" s="8"/>
      <c r="J296" s="8"/>
      <c r="M296" s="8"/>
      <c r="N296" s="8"/>
      <c r="O296" s="15"/>
      <c r="P296" s="13"/>
      <c r="Q296" s="3"/>
      <c r="R296" s="8"/>
      <c r="S296" s="8"/>
      <c r="T296" s="8"/>
      <c r="U296" s="8"/>
      <c r="V296" s="3"/>
      <c r="W296" s="3"/>
      <c r="X296" s="8"/>
      <c r="Y296" s="6"/>
      <c r="Z296" s="3"/>
      <c r="AA296" s="8"/>
      <c r="AB296" s="3"/>
      <c r="AC296" s="8"/>
      <c r="AD296" s="3"/>
      <c r="AE296" s="3"/>
      <c r="AF296" s="3"/>
      <c r="AG296" s="3"/>
      <c r="AH296" s="14"/>
      <c r="AI296" s="8"/>
      <c r="AJ296" s="3"/>
      <c r="AK296" s="8"/>
      <c r="AL296" s="3"/>
      <c r="AM296" s="3"/>
      <c r="AN296" s="6"/>
    </row>
    <row r="297" spans="2:40" ht="10.5" customHeight="1">
      <c r="B297" s="2"/>
      <c r="C297" s="3"/>
      <c r="D297" s="3"/>
      <c r="E297" s="3"/>
      <c r="F297" s="3"/>
      <c r="G297" s="3"/>
      <c r="H297" s="3"/>
      <c r="I297" s="8"/>
      <c r="J297" s="8"/>
      <c r="M297" s="8"/>
      <c r="N297" s="8"/>
      <c r="O297" s="15"/>
      <c r="P297" s="13"/>
      <c r="Q297" s="3"/>
      <c r="R297" s="8"/>
      <c r="S297" s="8"/>
      <c r="T297" s="8"/>
      <c r="U297" s="8"/>
      <c r="V297" s="3"/>
      <c r="W297" s="3"/>
      <c r="X297" s="8"/>
      <c r="Y297" s="6"/>
      <c r="Z297" s="3"/>
      <c r="AA297" s="8"/>
      <c r="AB297" s="3"/>
      <c r="AC297" s="8"/>
      <c r="AD297" s="3"/>
      <c r="AE297" s="3"/>
      <c r="AF297" s="3"/>
      <c r="AG297" s="3"/>
      <c r="AH297" s="14"/>
      <c r="AI297" s="8"/>
      <c r="AJ297" s="3"/>
      <c r="AK297" s="8"/>
      <c r="AL297" s="3"/>
      <c r="AM297" s="3"/>
      <c r="AN297" s="6"/>
    </row>
    <row r="298" spans="2:40" ht="10.5" customHeight="1">
      <c r="B298" s="2"/>
      <c r="C298" s="3"/>
      <c r="D298" s="3"/>
      <c r="E298" s="3"/>
      <c r="F298" s="3"/>
      <c r="G298" s="3"/>
      <c r="H298" s="3"/>
      <c r="I298" s="8"/>
      <c r="J298" s="8"/>
      <c r="M298" s="8"/>
      <c r="N298" s="8"/>
      <c r="O298" s="15"/>
      <c r="P298" s="13"/>
      <c r="Q298" s="3"/>
      <c r="R298" s="8"/>
      <c r="S298" s="8"/>
      <c r="T298" s="8"/>
      <c r="U298" s="8"/>
      <c r="V298" s="3"/>
      <c r="W298" s="3"/>
      <c r="X298" s="8"/>
      <c r="Y298" s="6"/>
      <c r="Z298" s="3"/>
      <c r="AA298" s="8"/>
      <c r="AB298" s="3"/>
      <c r="AC298" s="8"/>
      <c r="AD298" s="3"/>
      <c r="AE298" s="3"/>
      <c r="AF298" s="3"/>
      <c r="AG298" s="3"/>
      <c r="AH298" s="14"/>
      <c r="AI298" s="8"/>
      <c r="AJ298" s="3"/>
      <c r="AK298" s="8"/>
      <c r="AL298" s="3"/>
      <c r="AM298" s="3"/>
      <c r="AN298" s="6"/>
    </row>
    <row r="299" spans="2:40" ht="10.5" customHeight="1">
      <c r="B299" s="2"/>
      <c r="C299" s="3"/>
      <c r="D299" s="3"/>
      <c r="E299" s="3"/>
      <c r="F299" s="3"/>
      <c r="G299" s="3"/>
      <c r="H299" s="3"/>
      <c r="I299" s="8"/>
      <c r="J299" s="8"/>
      <c r="M299" s="8"/>
      <c r="N299" s="8"/>
      <c r="O299" s="15"/>
      <c r="Q299" s="3"/>
      <c r="R299" s="8"/>
      <c r="S299" s="8"/>
      <c r="T299" s="8"/>
      <c r="U299" s="8"/>
      <c r="V299" s="3"/>
      <c r="W299" s="3"/>
      <c r="X299" s="8"/>
      <c r="Y299" s="6"/>
      <c r="Z299" s="3"/>
      <c r="AA299" s="8"/>
      <c r="AB299" s="3"/>
      <c r="AC299" s="8"/>
      <c r="AD299" s="3"/>
      <c r="AE299" s="3"/>
      <c r="AG299" s="3"/>
      <c r="AH299" s="14"/>
      <c r="AI299" s="8"/>
      <c r="AJ299" s="3"/>
      <c r="AK299" s="8"/>
      <c r="AL299" s="3"/>
      <c r="AM299" s="3"/>
      <c r="AN299" s="6"/>
    </row>
    <row r="300" spans="2:40" ht="10.5" customHeight="1">
      <c r="B300" s="2"/>
      <c r="C300" s="3"/>
      <c r="D300" s="3"/>
      <c r="E300" s="3"/>
      <c r="F300" s="3"/>
      <c r="G300" s="3"/>
      <c r="H300" s="3"/>
      <c r="I300" s="8"/>
      <c r="J300" s="8"/>
      <c r="M300" s="8"/>
      <c r="N300" s="8"/>
      <c r="O300" s="15"/>
      <c r="Q300" s="3"/>
      <c r="R300" s="8"/>
      <c r="S300" s="8"/>
      <c r="T300" s="8"/>
      <c r="U300" s="8"/>
      <c r="V300" s="3"/>
      <c r="W300" s="3"/>
      <c r="X300" s="8"/>
      <c r="Y300" s="6"/>
      <c r="Z300" s="3"/>
      <c r="AA300" s="8"/>
      <c r="AB300" s="3"/>
      <c r="AC300" s="8"/>
      <c r="AD300" s="3"/>
      <c r="AE300" s="3"/>
      <c r="AG300" s="3"/>
      <c r="AH300" s="14"/>
      <c r="AI300" s="8"/>
      <c r="AJ300" s="3"/>
      <c r="AK300" s="8"/>
      <c r="AL300" s="3"/>
      <c r="AM300" s="3"/>
      <c r="AN300" s="6"/>
    </row>
    <row r="301" spans="2:40" ht="10.5" customHeight="1">
      <c r="B301" s="2"/>
      <c r="C301" s="3"/>
      <c r="D301" s="3"/>
      <c r="E301" s="3"/>
      <c r="F301" s="3"/>
      <c r="G301" s="3"/>
      <c r="H301" s="3"/>
      <c r="I301" s="8"/>
      <c r="J301" s="8"/>
      <c r="M301" s="8"/>
      <c r="N301" s="8"/>
      <c r="O301" s="15"/>
      <c r="Q301" s="3"/>
      <c r="R301" s="8"/>
      <c r="S301" s="8"/>
      <c r="T301" s="8"/>
      <c r="U301" s="8"/>
      <c r="V301" s="3"/>
      <c r="W301" s="3"/>
      <c r="X301" s="8"/>
      <c r="Y301" s="6"/>
      <c r="Z301" s="3"/>
      <c r="AA301" s="8"/>
      <c r="AB301" s="3"/>
      <c r="AC301" s="8"/>
      <c r="AD301" s="3"/>
      <c r="AE301" s="3"/>
      <c r="AG301" s="3"/>
      <c r="AH301" s="14"/>
      <c r="AI301" s="8"/>
      <c r="AJ301" s="3"/>
      <c r="AK301" s="8"/>
      <c r="AL301" s="3"/>
      <c r="AM301" s="3"/>
      <c r="AN301" s="6"/>
    </row>
    <row r="302" spans="2:40" ht="10.5" customHeight="1">
      <c r="B302" s="2"/>
      <c r="C302" s="3"/>
      <c r="D302" s="3"/>
      <c r="E302" s="3"/>
      <c r="F302" s="3"/>
      <c r="G302" s="3"/>
      <c r="H302" s="3"/>
      <c r="I302" s="8"/>
      <c r="J302" s="8"/>
      <c r="M302" s="8"/>
      <c r="N302" s="8"/>
      <c r="O302" s="15"/>
      <c r="Q302" s="3"/>
      <c r="R302" s="8"/>
      <c r="S302" s="8"/>
      <c r="T302" s="8"/>
      <c r="U302" s="8"/>
      <c r="V302" s="3"/>
      <c r="W302" s="3"/>
      <c r="X302" s="8"/>
      <c r="Y302" s="6"/>
      <c r="Z302" s="3"/>
      <c r="AA302" s="8"/>
      <c r="AB302" s="3"/>
      <c r="AC302" s="8"/>
      <c r="AD302" s="3"/>
      <c r="AE302" s="3"/>
      <c r="AG302" s="3"/>
      <c r="AH302" s="14"/>
      <c r="AI302" s="8"/>
      <c r="AJ302" s="3"/>
      <c r="AK302" s="8"/>
      <c r="AL302" s="3"/>
      <c r="AM302" s="3"/>
      <c r="AN302" s="6"/>
    </row>
    <row r="303" spans="2:40" ht="10.5" customHeight="1">
      <c r="B303" s="2"/>
      <c r="C303" s="3"/>
      <c r="D303" s="3"/>
      <c r="E303" s="3"/>
      <c r="F303" s="3"/>
      <c r="G303" s="3"/>
      <c r="H303" s="3"/>
      <c r="I303" s="8"/>
      <c r="J303" s="8"/>
      <c r="M303" s="8"/>
      <c r="N303" s="8"/>
      <c r="O303" s="15"/>
      <c r="Q303" s="3"/>
      <c r="R303" s="8"/>
      <c r="S303" s="8"/>
      <c r="T303" s="8"/>
      <c r="U303" s="8"/>
      <c r="V303" s="3"/>
      <c r="W303" s="3"/>
      <c r="X303" s="8"/>
      <c r="Y303" s="6"/>
      <c r="Z303" s="3"/>
      <c r="AA303" s="8"/>
      <c r="AB303" s="3"/>
      <c r="AC303" s="8"/>
      <c r="AD303" s="3"/>
      <c r="AE303" s="3"/>
      <c r="AG303" s="3"/>
      <c r="AH303" s="14"/>
      <c r="AI303" s="8"/>
      <c r="AJ303" s="3"/>
      <c r="AK303" s="8"/>
      <c r="AL303" s="3"/>
      <c r="AM303" s="3"/>
      <c r="AN303" s="6"/>
    </row>
    <row r="304" spans="2:40" ht="10.5" customHeight="1">
      <c r="B304" s="2"/>
      <c r="C304" s="3"/>
      <c r="D304" s="3"/>
      <c r="E304" s="3"/>
      <c r="F304" s="3"/>
      <c r="G304" s="3"/>
      <c r="H304" s="3"/>
      <c r="I304" s="8"/>
      <c r="J304" s="8"/>
      <c r="M304" s="8"/>
      <c r="N304" s="8"/>
      <c r="O304" s="15"/>
      <c r="Q304" s="3"/>
      <c r="R304" s="8"/>
      <c r="S304" s="8"/>
      <c r="T304" s="8"/>
      <c r="U304" s="8"/>
      <c r="V304" s="3"/>
      <c r="W304" s="3"/>
      <c r="X304" s="8"/>
      <c r="Y304" s="6"/>
      <c r="Z304" s="3"/>
      <c r="AA304" s="8"/>
      <c r="AB304" s="3"/>
      <c r="AC304" s="8"/>
      <c r="AD304" s="3"/>
      <c r="AE304" s="3"/>
      <c r="AG304" s="3"/>
      <c r="AH304" s="14"/>
      <c r="AI304" s="8"/>
      <c r="AJ304" s="3"/>
      <c r="AK304" s="8"/>
      <c r="AL304" s="3"/>
      <c r="AM304" s="3"/>
      <c r="AN304" s="6"/>
    </row>
    <row r="305" spans="2:40" ht="10.5" customHeight="1">
      <c r="B305" s="2"/>
      <c r="C305" s="3"/>
      <c r="D305" s="3"/>
      <c r="E305" s="3"/>
      <c r="F305" s="3"/>
      <c r="G305" s="3"/>
      <c r="H305" s="3"/>
      <c r="I305" s="8"/>
      <c r="J305" s="8"/>
      <c r="M305" s="8"/>
      <c r="N305" s="8"/>
      <c r="O305" s="15"/>
      <c r="Q305" s="3"/>
      <c r="R305" s="8"/>
      <c r="S305" s="8"/>
      <c r="T305" s="8"/>
      <c r="U305" s="8"/>
      <c r="V305" s="3"/>
      <c r="W305" s="3"/>
      <c r="X305" s="8"/>
      <c r="Y305" s="6"/>
      <c r="Z305" s="3"/>
      <c r="AA305" s="8"/>
      <c r="AB305" s="3"/>
      <c r="AC305" s="8"/>
      <c r="AD305" s="3"/>
      <c r="AE305" s="3"/>
      <c r="AG305" s="3"/>
      <c r="AH305" s="14"/>
      <c r="AI305" s="8"/>
      <c r="AJ305" s="3"/>
      <c r="AK305" s="8"/>
      <c r="AL305" s="3"/>
      <c r="AM305" s="3"/>
      <c r="AN305" s="6"/>
    </row>
    <row r="306" spans="2:40" ht="10.5" customHeight="1">
      <c r="B306" s="2"/>
      <c r="C306" s="3"/>
      <c r="D306" s="3"/>
      <c r="E306" s="3"/>
      <c r="F306" s="3"/>
      <c r="G306" s="3"/>
      <c r="H306" s="3"/>
      <c r="I306" s="8"/>
      <c r="J306" s="8"/>
      <c r="M306" s="8"/>
      <c r="N306" s="8"/>
      <c r="O306" s="15"/>
      <c r="Q306" s="3"/>
      <c r="R306" s="8"/>
      <c r="S306" s="8"/>
      <c r="T306" s="8"/>
      <c r="U306" s="8"/>
      <c r="V306" s="3"/>
      <c r="W306" s="3"/>
      <c r="X306" s="8"/>
      <c r="Y306" s="6"/>
      <c r="Z306" s="3"/>
      <c r="AA306" s="8"/>
      <c r="AB306" s="3"/>
      <c r="AC306" s="8"/>
      <c r="AD306" s="3"/>
      <c r="AE306" s="3"/>
      <c r="AG306" s="3"/>
      <c r="AH306" s="14"/>
      <c r="AI306" s="8"/>
      <c r="AJ306" s="3"/>
      <c r="AK306" s="8"/>
      <c r="AL306" s="3"/>
      <c r="AM306" s="3"/>
      <c r="AN306" s="6"/>
    </row>
    <row r="307" spans="2:40" ht="10.5" customHeight="1">
      <c r="B307" s="2"/>
      <c r="C307" s="3"/>
      <c r="D307" s="3"/>
      <c r="E307" s="3"/>
      <c r="F307" s="3"/>
      <c r="G307" s="3"/>
      <c r="H307" s="3"/>
      <c r="I307" s="8"/>
      <c r="J307" s="8"/>
      <c r="M307" s="8"/>
      <c r="N307" s="8"/>
      <c r="O307" s="15"/>
      <c r="Q307" s="3"/>
      <c r="R307" s="8"/>
      <c r="S307" s="8"/>
      <c r="T307" s="8"/>
      <c r="U307" s="8"/>
      <c r="V307" s="3"/>
      <c r="W307" s="3"/>
      <c r="X307" s="8"/>
      <c r="Y307" s="6"/>
      <c r="Z307" s="3"/>
      <c r="AA307" s="8"/>
      <c r="AB307" s="3"/>
      <c r="AC307" s="8"/>
      <c r="AD307" s="3"/>
      <c r="AE307" s="3"/>
      <c r="AG307" s="3"/>
      <c r="AH307" s="14"/>
      <c r="AI307" s="8"/>
      <c r="AJ307" s="3"/>
      <c r="AK307" s="8"/>
      <c r="AL307" s="3"/>
      <c r="AM307" s="3"/>
      <c r="AN307" s="6"/>
    </row>
    <row r="308" spans="2:40" ht="10.5" customHeight="1">
      <c r="B308" s="2"/>
      <c r="C308" s="3"/>
      <c r="D308" s="3"/>
      <c r="E308" s="3"/>
      <c r="F308" s="3"/>
      <c r="G308" s="3"/>
      <c r="H308" s="3"/>
      <c r="I308" s="8"/>
      <c r="J308" s="8"/>
      <c r="M308" s="8"/>
      <c r="N308" s="8"/>
      <c r="O308" s="15"/>
      <c r="Q308" s="3"/>
      <c r="R308" s="8"/>
      <c r="S308" s="8"/>
      <c r="T308" s="8"/>
      <c r="U308" s="8"/>
      <c r="V308" s="3"/>
      <c r="W308" s="3"/>
      <c r="X308" s="8"/>
      <c r="Y308" s="6"/>
      <c r="Z308" s="3"/>
      <c r="AA308" s="8"/>
      <c r="AB308" s="3"/>
      <c r="AC308" s="8"/>
      <c r="AD308" s="3"/>
      <c r="AE308" s="3"/>
      <c r="AG308" s="3"/>
      <c r="AH308" s="14"/>
      <c r="AI308" s="8"/>
      <c r="AJ308" s="3"/>
      <c r="AK308" s="8"/>
      <c r="AL308" s="3"/>
      <c r="AM308" s="3"/>
      <c r="AN308" s="6"/>
    </row>
    <row r="309" spans="2:40" ht="11.25" customHeight="1">
      <c r="B309" s="2"/>
      <c r="C309" s="3"/>
      <c r="D309" s="3"/>
      <c r="E309" s="3"/>
      <c r="F309" s="3"/>
      <c r="G309" s="3"/>
      <c r="H309" s="3"/>
      <c r="I309" s="8"/>
      <c r="J309" s="8"/>
      <c r="M309" s="8"/>
      <c r="N309" s="8"/>
      <c r="O309" s="15"/>
      <c r="Q309" s="3"/>
      <c r="R309" s="8"/>
      <c r="S309" s="8"/>
      <c r="T309" s="8"/>
      <c r="U309" s="8"/>
      <c r="V309" s="3"/>
      <c r="W309" s="3"/>
      <c r="X309" s="8"/>
      <c r="Y309" s="6"/>
      <c r="Z309" s="3"/>
      <c r="AA309" s="8"/>
      <c r="AB309" s="3"/>
      <c r="AC309" s="8"/>
      <c r="AD309" s="3"/>
      <c r="AE309" s="3"/>
      <c r="AG309" s="3"/>
      <c r="AH309" s="14"/>
      <c r="AI309" s="8"/>
      <c r="AJ309" s="3"/>
      <c r="AK309" s="8"/>
      <c r="AL309" s="3"/>
      <c r="AM309" s="3"/>
      <c r="AN309" s="6"/>
    </row>
    <row r="310" spans="2:40" ht="10.5" customHeight="1">
      <c r="B310" s="2"/>
      <c r="C310" s="3"/>
      <c r="D310" s="3"/>
      <c r="E310" s="3"/>
      <c r="F310" s="3"/>
      <c r="G310" s="3"/>
      <c r="H310" s="3"/>
      <c r="I310" s="8"/>
      <c r="J310" s="8"/>
      <c r="M310" s="8"/>
      <c r="N310" s="8"/>
      <c r="O310" s="15"/>
      <c r="Q310" s="3"/>
      <c r="R310" s="8"/>
      <c r="S310" s="8"/>
      <c r="T310" s="8"/>
      <c r="U310" s="8"/>
      <c r="V310" s="3"/>
      <c r="W310" s="3"/>
      <c r="X310" s="8"/>
      <c r="Y310" s="6"/>
      <c r="Z310" s="3"/>
      <c r="AA310" s="8"/>
      <c r="AB310" s="3"/>
      <c r="AC310" s="8"/>
      <c r="AD310" s="3"/>
      <c r="AE310" s="3"/>
      <c r="AG310" s="3"/>
      <c r="AH310" s="14"/>
      <c r="AI310" s="8"/>
      <c r="AJ310" s="3"/>
      <c r="AK310" s="8"/>
      <c r="AL310" s="3"/>
      <c r="AM310" s="3"/>
      <c r="AN310" s="6"/>
    </row>
    <row r="311" spans="2:40" ht="10.5" customHeight="1">
      <c r="B311" s="2"/>
      <c r="C311" s="3"/>
      <c r="D311" s="3"/>
      <c r="E311" s="3"/>
      <c r="F311" s="3"/>
      <c r="G311" s="3"/>
      <c r="H311" s="3"/>
      <c r="I311" s="8"/>
      <c r="J311" s="8"/>
      <c r="M311" s="8"/>
      <c r="N311" s="8"/>
      <c r="O311" s="15"/>
      <c r="Q311" s="3"/>
      <c r="R311" s="8"/>
      <c r="S311" s="8"/>
      <c r="T311" s="8"/>
      <c r="U311" s="8"/>
      <c r="V311" s="3"/>
      <c r="W311" s="3"/>
      <c r="X311" s="8"/>
      <c r="Y311" s="6"/>
      <c r="Z311" s="3"/>
      <c r="AA311" s="8"/>
      <c r="AB311" s="3"/>
      <c r="AC311" s="8"/>
      <c r="AE311" s="3"/>
      <c r="AG311" s="3"/>
      <c r="AH311" s="14"/>
      <c r="AI311" s="8"/>
      <c r="AJ311" s="3"/>
      <c r="AK311" s="8"/>
      <c r="AL311" s="3"/>
      <c r="AM311" s="3"/>
      <c r="AN311" s="6"/>
    </row>
    <row r="312" spans="2:40" ht="10.5" customHeight="1">
      <c r="B312" s="2"/>
      <c r="C312" s="3"/>
      <c r="D312" s="3"/>
      <c r="E312" s="3"/>
      <c r="F312" s="3"/>
      <c r="G312" s="3"/>
      <c r="H312" s="3"/>
      <c r="I312" s="8"/>
      <c r="J312" s="8"/>
      <c r="M312" s="8"/>
      <c r="N312" s="8"/>
      <c r="O312" s="15"/>
      <c r="Q312" s="3"/>
      <c r="R312" s="8"/>
      <c r="S312" s="8"/>
      <c r="T312" s="8"/>
      <c r="U312" s="8"/>
      <c r="V312" s="3"/>
      <c r="W312" s="3"/>
      <c r="X312" s="8"/>
      <c r="Y312" s="6"/>
      <c r="Z312" s="3"/>
      <c r="AA312" s="8"/>
      <c r="AB312" s="3"/>
      <c r="AC312" s="8"/>
      <c r="AE312" s="3"/>
      <c r="AG312" s="3"/>
      <c r="AH312" s="14"/>
      <c r="AI312" s="8"/>
      <c r="AJ312" s="3"/>
      <c r="AK312" s="8"/>
      <c r="AL312" s="3"/>
      <c r="AM312" s="3"/>
      <c r="AN312" s="6"/>
    </row>
    <row r="313" spans="2:40" ht="10.5" customHeight="1">
      <c r="B313" s="2"/>
      <c r="C313" s="3"/>
      <c r="D313" s="3"/>
      <c r="E313" s="3"/>
      <c r="F313" s="3"/>
      <c r="G313" s="3"/>
      <c r="H313" s="3"/>
      <c r="I313" s="8"/>
      <c r="J313" s="8"/>
      <c r="M313" s="8"/>
      <c r="N313" s="8"/>
      <c r="O313" s="15"/>
      <c r="Q313" s="3"/>
      <c r="R313" s="8"/>
      <c r="S313" s="8"/>
      <c r="T313" s="8"/>
      <c r="U313" s="8"/>
      <c r="V313" s="3"/>
      <c r="W313" s="3"/>
      <c r="X313" s="8"/>
      <c r="Y313" s="6"/>
      <c r="Z313" s="3"/>
      <c r="AA313" s="8"/>
      <c r="AB313" s="3"/>
      <c r="AC313" s="8"/>
      <c r="AE313" s="3"/>
      <c r="AG313" s="3"/>
      <c r="AH313" s="14"/>
      <c r="AI313" s="8"/>
      <c r="AJ313" s="3"/>
      <c r="AK313" s="8"/>
      <c r="AL313" s="3"/>
      <c r="AM313" s="3"/>
      <c r="AN313" s="6"/>
    </row>
    <row r="314" spans="2:40" ht="10.5" customHeight="1">
      <c r="B314" s="2"/>
      <c r="C314" s="3"/>
      <c r="D314" s="3"/>
      <c r="E314" s="3"/>
      <c r="F314" s="3"/>
      <c r="G314" s="3"/>
      <c r="H314" s="3"/>
      <c r="I314" s="8"/>
      <c r="J314" s="8"/>
      <c r="M314" s="8"/>
      <c r="N314" s="8"/>
      <c r="O314" s="15"/>
      <c r="Q314" s="3"/>
      <c r="R314" s="8"/>
      <c r="S314" s="8"/>
      <c r="T314" s="8"/>
      <c r="U314" s="8"/>
      <c r="V314" s="3"/>
      <c r="W314" s="3"/>
      <c r="X314" s="8"/>
      <c r="Y314" s="6"/>
      <c r="Z314" s="3"/>
      <c r="AA314" s="8"/>
      <c r="AB314" s="3"/>
      <c r="AC314" s="8"/>
      <c r="AE314" s="3"/>
      <c r="AG314" s="3"/>
      <c r="AH314" s="14"/>
      <c r="AI314" s="8"/>
      <c r="AJ314" s="3"/>
      <c r="AK314" s="8"/>
      <c r="AL314" s="3"/>
      <c r="AM314" s="3"/>
      <c r="AN314" s="6"/>
    </row>
    <row r="315" spans="2:40" ht="10.5" customHeight="1">
      <c r="B315" s="2"/>
      <c r="C315" s="3"/>
      <c r="D315" s="3"/>
      <c r="E315" s="3"/>
      <c r="F315" s="3"/>
      <c r="G315" s="3"/>
      <c r="H315" s="3"/>
      <c r="I315" s="8"/>
      <c r="J315" s="8"/>
      <c r="M315" s="8"/>
      <c r="N315" s="8"/>
      <c r="O315" s="15"/>
      <c r="Q315" s="3"/>
      <c r="R315" s="8"/>
      <c r="S315" s="8"/>
      <c r="T315" s="8"/>
      <c r="U315" s="8"/>
      <c r="V315" s="3"/>
      <c r="W315" s="3"/>
      <c r="X315" s="8"/>
      <c r="Y315" s="6"/>
      <c r="Z315" s="3"/>
      <c r="AA315" s="8"/>
      <c r="AB315" s="3"/>
      <c r="AC315" s="8"/>
      <c r="AE315" s="3"/>
      <c r="AG315" s="3"/>
      <c r="AH315" s="14"/>
      <c r="AI315" s="8"/>
      <c r="AJ315" s="3"/>
      <c r="AK315" s="8"/>
      <c r="AL315" s="3"/>
      <c r="AM315" s="3"/>
      <c r="AN315" s="6"/>
    </row>
    <row r="316" spans="2:40" ht="10.5" customHeight="1"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8"/>
      <c r="N316" s="3"/>
      <c r="O316" s="3"/>
      <c r="P316" s="3"/>
      <c r="Q316" s="3"/>
      <c r="R316" s="3"/>
      <c r="S316" s="3"/>
      <c r="T316" s="8"/>
      <c r="U316" s="8"/>
      <c r="V316" s="3"/>
      <c r="W316" s="3"/>
      <c r="X316" s="3"/>
      <c r="Y316" s="6"/>
      <c r="Z316" s="3"/>
      <c r="AA316" s="3"/>
      <c r="AB316" s="3"/>
      <c r="AC316" s="3"/>
      <c r="AD316" s="3"/>
      <c r="AE316" s="3"/>
      <c r="AG316" s="3"/>
      <c r="AH316" s="14"/>
      <c r="AI316" s="8"/>
      <c r="AJ316" s="3"/>
      <c r="AK316" s="3"/>
      <c r="AL316" s="3"/>
      <c r="AM316" s="3"/>
      <c r="AN316" s="6"/>
    </row>
    <row r="317" spans="2:40" ht="10.5" customHeight="1"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8"/>
      <c r="N317" s="3"/>
      <c r="O317" s="3"/>
      <c r="P317" s="3"/>
      <c r="Q317" s="3"/>
      <c r="R317" s="3"/>
      <c r="S317" s="3"/>
      <c r="T317" s="8"/>
      <c r="U317" s="8"/>
      <c r="V317" s="3"/>
      <c r="W317" s="3"/>
      <c r="X317" s="3"/>
      <c r="Y317" s="6"/>
      <c r="Z317" s="3"/>
      <c r="AA317" s="3"/>
      <c r="AB317" s="3"/>
      <c r="AC317" s="3"/>
      <c r="AD317" s="3"/>
      <c r="AG317" s="3"/>
      <c r="AH317" s="14"/>
      <c r="AI317" s="8"/>
      <c r="AJ317" s="3"/>
      <c r="AK317" s="3"/>
      <c r="AL317" s="3"/>
      <c r="AM317" s="3"/>
      <c r="AN317" s="6"/>
    </row>
    <row r="318" spans="2:40" ht="10.5" customHeight="1"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8"/>
      <c r="N318" s="3"/>
      <c r="O318" s="3"/>
      <c r="P318" s="3"/>
      <c r="Q318" s="3"/>
      <c r="R318" s="3"/>
      <c r="S318" s="3"/>
      <c r="T318" s="8"/>
      <c r="U318" s="8"/>
      <c r="V318" s="3"/>
      <c r="W318" s="3"/>
      <c r="X318" s="3"/>
      <c r="Y318" s="6"/>
      <c r="Z318" s="3"/>
      <c r="AA318" s="3"/>
      <c r="AB318" s="3"/>
      <c r="AC318" s="3"/>
      <c r="AD318" s="3"/>
      <c r="AG318" s="3"/>
      <c r="AH318" s="14"/>
      <c r="AI318" s="8"/>
      <c r="AJ318" s="3"/>
      <c r="AK318" s="3"/>
      <c r="AL318" s="3"/>
      <c r="AM318" s="3"/>
      <c r="AN318" s="6"/>
    </row>
    <row r="319" spans="2:40" ht="10.5" customHeight="1"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8"/>
      <c r="N319" s="3"/>
      <c r="O319" s="3"/>
      <c r="P319" s="3"/>
      <c r="Q319" s="3"/>
      <c r="R319" s="3"/>
      <c r="S319" s="3"/>
      <c r="T319" s="8"/>
      <c r="U319" s="8"/>
      <c r="V319" s="3"/>
      <c r="W319" s="3"/>
      <c r="X319" s="3"/>
      <c r="Y319" s="6"/>
      <c r="Z319" s="3"/>
      <c r="AA319" s="3"/>
      <c r="AB319" s="3"/>
      <c r="AC319" s="3"/>
      <c r="AD319" s="3"/>
      <c r="AG319" s="3"/>
      <c r="AH319" s="14"/>
      <c r="AI319" s="8"/>
      <c r="AJ319" s="3"/>
      <c r="AK319" s="3"/>
      <c r="AL319" s="3"/>
      <c r="AM319" s="3"/>
      <c r="AN319" s="6"/>
    </row>
    <row r="320" spans="2:40" ht="10.5" customHeight="1"/>
    <row r="321" ht="10.5" customHeight="1"/>
    <row r="322" ht="10.5" customHeight="1"/>
    <row r="323" ht="10.5" customHeight="1"/>
    <row r="324" ht="10.5" customHeight="1"/>
    <row r="325" ht="10.5" customHeight="1"/>
    <row r="326" ht="10.5" customHeight="1"/>
    <row r="327" ht="10.5" customHeight="1"/>
    <row r="328" ht="10.5" customHeight="1"/>
    <row r="329" ht="10.5" customHeight="1"/>
    <row r="330" ht="10.5" customHeight="1"/>
    <row r="331" ht="10.5" customHeight="1"/>
    <row r="332" ht="10.5" customHeight="1"/>
    <row r="333" ht="10.5" customHeight="1"/>
    <row r="334" ht="10.5" customHeight="1"/>
    <row r="335" ht="10.5" customHeight="1"/>
    <row r="336" ht="10.5" customHeight="1"/>
    <row r="337" ht="10.5" customHeight="1"/>
    <row r="338" ht="10.5" customHeight="1"/>
    <row r="339" ht="10.5" customHeight="1"/>
    <row r="340" ht="10.5" customHeight="1"/>
    <row r="341" ht="10.5" customHeight="1"/>
    <row r="342" ht="10.5" customHeight="1"/>
    <row r="343" ht="10.5" customHeight="1"/>
    <row r="344" ht="10.5" customHeight="1"/>
    <row r="345" ht="10.5" customHeight="1"/>
    <row r="346" ht="10.5" customHeight="1"/>
    <row r="347" ht="10.5" customHeight="1"/>
    <row r="348" ht="10.5" customHeight="1"/>
    <row r="349" ht="10.5" customHeight="1"/>
    <row r="350" ht="10.5" customHeight="1"/>
    <row r="351" ht="10.5" customHeight="1"/>
    <row r="352" ht="10.5" customHeight="1"/>
    <row r="353" ht="10.5" customHeight="1"/>
    <row r="354" ht="10.5" customHeight="1"/>
    <row r="355" ht="10.5" customHeight="1"/>
    <row r="356" ht="10.5" customHeight="1"/>
    <row r="357" ht="10.5" customHeight="1"/>
    <row r="358" ht="10.5" customHeight="1"/>
    <row r="359" ht="10.5" customHeight="1"/>
    <row r="360" ht="10.5" customHeight="1"/>
    <row r="361" ht="10.5" customHeight="1"/>
    <row r="362" ht="10.5" customHeight="1"/>
    <row r="363" ht="10.5" customHeight="1"/>
    <row r="364" ht="10.5" customHeight="1"/>
    <row r="365" ht="10.5" customHeight="1"/>
    <row r="366" ht="10.5" customHeight="1"/>
    <row r="367" ht="10.5" customHeight="1"/>
    <row r="368" ht="10.5" customHeight="1"/>
    <row r="369" ht="10.5" customHeight="1"/>
    <row r="370" ht="10.5" customHeight="1"/>
    <row r="371" ht="10.5" customHeight="1"/>
    <row r="372" ht="10.5" customHeight="1"/>
    <row r="373" ht="10.5" customHeight="1"/>
    <row r="374" ht="10.5" customHeight="1"/>
    <row r="375" ht="10.5" customHeight="1"/>
    <row r="376" ht="10.5" customHeight="1"/>
    <row r="377" ht="10.5" customHeight="1"/>
    <row r="378" ht="10.5" customHeight="1"/>
    <row r="379" ht="10.5" customHeight="1"/>
    <row r="380" ht="10.5" customHeight="1"/>
    <row r="381" ht="10.5" customHeight="1"/>
    <row r="382" ht="10.5" customHeight="1"/>
    <row r="383" ht="10.5" customHeight="1"/>
    <row r="384" ht="10.5" customHeight="1"/>
    <row r="385" ht="10.5" customHeight="1"/>
    <row r="386" ht="10.5" customHeight="1"/>
    <row r="387" ht="10.5" customHeight="1"/>
    <row r="388" ht="10.5" customHeight="1"/>
    <row r="389" ht="10.5" customHeight="1"/>
    <row r="390" ht="10.5" customHeight="1"/>
    <row r="391" ht="10.5" customHeight="1"/>
    <row r="392" ht="10.5" customHeight="1"/>
    <row r="393" ht="10.5" customHeight="1"/>
    <row r="394" ht="10.5" customHeight="1"/>
    <row r="395" ht="10.5" customHeight="1"/>
    <row r="396" ht="10.5" customHeight="1"/>
    <row r="397" ht="10.5" customHeight="1"/>
    <row r="398" ht="10.5" customHeight="1"/>
    <row r="399" ht="10.5" customHeight="1"/>
    <row r="400" ht="10.5" customHeight="1"/>
    <row r="401" ht="10.5" customHeight="1"/>
    <row r="402" ht="10.5" customHeight="1"/>
    <row r="403" ht="10.5" customHeight="1"/>
    <row r="404" ht="10.5" customHeight="1"/>
    <row r="405" ht="10.5" customHeight="1"/>
    <row r="406" ht="10.5" customHeight="1"/>
    <row r="407" ht="10.5" customHeight="1"/>
    <row r="408" ht="10.5" customHeight="1"/>
    <row r="409" ht="10.5" customHeight="1"/>
    <row r="410" ht="10.5" customHeight="1"/>
    <row r="411" ht="10.5" customHeight="1"/>
    <row r="412" ht="10.5" customHeight="1"/>
    <row r="413" ht="10.5" customHeight="1"/>
    <row r="414" ht="10.5" customHeight="1"/>
    <row r="415" ht="10.5" customHeight="1"/>
    <row r="416" ht="10.5" customHeight="1"/>
    <row r="417" ht="10.5" customHeight="1"/>
    <row r="418" ht="10.5" customHeight="1"/>
    <row r="419" ht="10.5" customHeight="1"/>
    <row r="420" ht="10.5" customHeight="1"/>
    <row r="421" ht="10.5" customHeight="1"/>
    <row r="422" ht="10.5" customHeight="1"/>
    <row r="423" ht="10.5" customHeight="1"/>
    <row r="424" ht="10.5" customHeight="1"/>
    <row r="425" ht="10.5" customHeight="1"/>
    <row r="426" ht="10.5" customHeight="1"/>
    <row r="427" ht="10.5" customHeight="1"/>
  </sheetData>
  <mergeCells count="1">
    <mergeCell ref="A1:A3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D1:I171"/>
  <sheetViews>
    <sheetView showGridLines="0" showRowColHeaders="0" tabSelected="1" workbookViewId="0">
      <selection activeCell="F3" sqref="F3:H3"/>
    </sheetView>
  </sheetViews>
  <sheetFormatPr baseColWidth="10" defaultRowHeight="12.75"/>
  <cols>
    <col min="1" max="1" width="11.42578125" style="31"/>
    <col min="2" max="2" width="8.7109375" style="31" customWidth="1"/>
    <col min="3" max="3" width="10.28515625" style="31" customWidth="1"/>
    <col min="4" max="4" width="11.42578125" style="20"/>
    <col min="5" max="5" width="13.28515625" style="20" customWidth="1"/>
    <col min="6" max="6" width="14.5703125" style="20" customWidth="1"/>
    <col min="7" max="7" width="20.85546875" style="23" customWidth="1"/>
    <col min="8" max="8" width="13.28515625" style="20" customWidth="1"/>
    <col min="9" max="9" width="16.5703125" style="20" customWidth="1"/>
    <col min="10" max="16384" width="11.42578125" style="31"/>
  </cols>
  <sheetData>
    <row r="1" spans="6:9">
      <c r="G1" s="20"/>
    </row>
    <row r="2" spans="6:9" ht="13.5" thickBot="1">
      <c r="G2" s="20"/>
    </row>
    <row r="3" spans="6:9" ht="33.75" customHeight="1" thickBot="1">
      <c r="F3" s="41" t="s">
        <v>15</v>
      </c>
      <c r="G3" s="42"/>
      <c r="H3" s="43"/>
    </row>
    <row r="4" spans="6:9">
      <c r="G4" s="20"/>
    </row>
    <row r="5" spans="6:9">
      <c r="G5" s="20"/>
    </row>
    <row r="6" spans="6:9">
      <c r="F6" s="44" t="s">
        <v>33</v>
      </c>
      <c r="G6" s="44"/>
    </row>
    <row r="7" spans="6:9">
      <c r="F7" s="45" t="str">
        <f>HLOOKUP(F3,Series!B1:AN2,2,0)</f>
        <v>1982 hasta el último dato disponible</v>
      </c>
      <c r="G7" s="45"/>
    </row>
    <row r="8" spans="6:9">
      <c r="F8" s="45" t="s">
        <v>16</v>
      </c>
      <c r="G8" s="45"/>
    </row>
    <row r="9" spans="6:9">
      <c r="F9" s="39" t="str">
        <f>IF(AND(F3&lt;&gt;"SELECCIONE IMPUESTO",HLOOKUP(F3,Series!B1:AN3,3,0)&lt;&gt;""),"Ver nota al final","")</f>
        <v/>
      </c>
      <c r="G9" s="39"/>
    </row>
    <row r="10" spans="6:9">
      <c r="G10" s="20"/>
    </row>
    <row r="11" spans="6:9">
      <c r="F11" s="21" t="s">
        <v>17</v>
      </c>
      <c r="G11" s="21" t="s">
        <v>18</v>
      </c>
    </row>
    <row r="12" spans="6:9">
      <c r="F12" s="27">
        <f>+Series!A4</f>
        <v>1982</v>
      </c>
      <c r="G12" s="28">
        <f>IF($F$3="seleccione impuesto"," - ",HLOOKUP($F$3,Series!$C$1:$AN$30, 4,0))</f>
        <v>16211928</v>
      </c>
      <c r="I12" s="19"/>
    </row>
    <row r="13" spans="6:9">
      <c r="F13" s="27">
        <f>+Series!A5</f>
        <v>1983</v>
      </c>
      <c r="G13" s="28">
        <f>IF($F$3="seleccione impuesto"," - ",HLOOKUP($F$3,Series!$C$1:$AN$30, 5,0))</f>
        <v>22087001</v>
      </c>
    </row>
    <row r="14" spans="6:9">
      <c r="F14" s="27">
        <f>+Series!A6</f>
        <v>1984</v>
      </c>
      <c r="G14" s="28">
        <f>IF($F$3="seleccione impuesto"," - ",HLOOKUP($F$3,Series!$C$1:$AN$30, 6,0))</f>
        <v>32304174</v>
      </c>
    </row>
    <row r="15" spans="6:9">
      <c r="F15" s="27">
        <f>+Series!A7</f>
        <v>1985</v>
      </c>
      <c r="G15" s="28">
        <f>IF($F$3="seleccione impuesto"," - ",HLOOKUP($F$3,Series!$C$1:$AN$30, 7,0))</f>
        <v>63756150</v>
      </c>
    </row>
    <row r="16" spans="6:9">
      <c r="F16" s="27">
        <f>+Series!A8</f>
        <v>1986</v>
      </c>
      <c r="G16" s="28">
        <f>IF($F$3="seleccione impuesto"," - ",HLOOKUP($F$3,Series!$C$1:$AN$30, 8,0))</f>
        <v>119886528</v>
      </c>
    </row>
    <row r="17" spans="6:7">
      <c r="F17" s="27">
        <f>+Series!A9</f>
        <v>1987</v>
      </c>
      <c r="G17" s="28">
        <f>IF($F$3="seleccione impuesto"," - ",HLOOKUP($F$3,Series!$C$1:$AN$30, 9,0))</f>
        <v>231923318</v>
      </c>
    </row>
    <row r="18" spans="6:7">
      <c r="F18" s="27">
        <f>+Series!A10</f>
        <v>1988</v>
      </c>
      <c r="G18" s="28">
        <f>IF($F$3="seleccione impuesto"," - ",HLOOKUP($F$3,Series!$C$1:$AN$30, 10,0))</f>
        <v>392267019</v>
      </c>
    </row>
    <row r="19" spans="6:7">
      <c r="F19" s="27">
        <f>+Series!A11</f>
        <v>1989</v>
      </c>
      <c r="G19" s="28">
        <f>IF($F$3="seleccione impuesto"," - ",HLOOKUP($F$3,Series!$C$1:$AN$30, 11,0))</f>
        <v>655592195</v>
      </c>
    </row>
    <row r="20" spans="6:7">
      <c r="F20" s="27">
        <f>+Series!A12</f>
        <v>1990</v>
      </c>
      <c r="G20" s="28">
        <f>IF($F$3="seleccione impuesto"," - ",HLOOKUP($F$3,Series!$C$1:$AN$30, 12,0))</f>
        <v>1427065702</v>
      </c>
    </row>
    <row r="21" spans="6:7">
      <c r="F21" s="27">
        <f>+Series!A13</f>
        <v>1991</v>
      </c>
      <c r="G21" s="28">
        <f>IF($F$3="seleccione impuesto"," - ",HLOOKUP($F$3,Series!$C$1:$AN$30, 13,0))</f>
        <v>2974078748</v>
      </c>
    </row>
    <row r="22" spans="6:7">
      <c r="F22" s="27">
        <f>+Series!A14</f>
        <v>1992</v>
      </c>
      <c r="G22" s="28">
        <f>IF($F$3="seleccione impuesto"," - ",HLOOKUP($F$3,Series!$C$1:$AN$30, 14,0))</f>
        <v>5565016146</v>
      </c>
    </row>
    <row r="23" spans="6:7">
      <c r="F23" s="27">
        <f>+Series!A15</f>
        <v>1993</v>
      </c>
      <c r="G23" s="28">
        <f>IF($F$3="seleccione impuesto"," - ",HLOOKUP($F$3,Series!$C$1:$AN$30, 15,0))</f>
        <v>8490147354</v>
      </c>
    </row>
    <row r="24" spans="6:7">
      <c r="F24" s="27">
        <f>+Series!A16</f>
        <v>1994</v>
      </c>
      <c r="G24" s="28">
        <f>IF($F$3="seleccione impuesto"," - ",HLOOKUP($F$3,Series!$C$1:$AN$30, 16,0))</f>
        <v>12311614425</v>
      </c>
    </row>
    <row r="25" spans="6:7">
      <c r="F25" s="27">
        <f>+Series!A17</f>
        <v>1995</v>
      </c>
      <c r="G25" s="28">
        <f>IF($F$3="seleccione impuesto"," - ",HLOOKUP($F$3,Series!$C$1:$AN$30, 17,0))</f>
        <v>17537728607</v>
      </c>
    </row>
    <row r="26" spans="6:7">
      <c r="F26" s="27">
        <f>+Series!A18</f>
        <v>1996</v>
      </c>
      <c r="G26" s="28">
        <f>IF($F$3="seleccione impuesto"," - ",HLOOKUP($F$3,Series!$C$1:$AN$30, 18,0))</f>
        <v>24171872103</v>
      </c>
    </row>
    <row r="27" spans="6:7">
      <c r="F27" s="27">
        <f>+Series!A19</f>
        <v>1997</v>
      </c>
      <c r="G27" s="28">
        <f>IF($F$3="seleccione impuesto"," - ",HLOOKUP($F$3,Series!$C$1:$AN$30, 19,0))</f>
        <v>31892812777</v>
      </c>
    </row>
    <row r="28" spans="6:7">
      <c r="F28" s="27">
        <f>+Series!A20</f>
        <v>1998</v>
      </c>
      <c r="G28" s="28">
        <f>IF($F$3="seleccione impuesto"," - ",HLOOKUP($F$3,Series!$C$1:$AN$30, 20,0))</f>
        <v>37702233332</v>
      </c>
    </row>
    <row r="29" spans="6:7">
      <c r="F29" s="27">
        <f>+Series!A21</f>
        <v>1999</v>
      </c>
      <c r="G29" s="28">
        <f>IF($F$3="seleccione impuesto"," - ",HLOOKUP($F$3,Series!$C$1:$AN$30, 21,0))</f>
        <v>36826282265</v>
      </c>
    </row>
    <row r="30" spans="6:7">
      <c r="F30" s="27">
        <f>+Series!A22</f>
        <v>2000</v>
      </c>
      <c r="G30" s="28">
        <f>IF($F$3="seleccione impuesto"," - ",HLOOKUP($F$3,Series!$C$1:$AN$30, 22,0))</f>
        <v>37402910395</v>
      </c>
    </row>
    <row r="31" spans="6:7">
      <c r="F31" s="27">
        <f>+Series!A23</f>
        <v>2001</v>
      </c>
      <c r="G31" s="28">
        <f>IF($F$3="seleccione impuesto"," - ",HLOOKUP($F$3,Series!$C$1:$AN$30, 23,0))</f>
        <v>39221380806</v>
      </c>
    </row>
    <row r="32" spans="6:7">
      <c r="F32" s="27">
        <f>+Series!A24</f>
        <v>2002</v>
      </c>
      <c r="G32" s="28">
        <f>IF($F$3="seleccione impuesto"," - ",HLOOKUP($F$3,Series!$C$1:$AN$30, 24,0))</f>
        <v>41214103291</v>
      </c>
    </row>
    <row r="33" spans="6:7">
      <c r="F33" s="27">
        <f>+Series!A25</f>
        <v>2003</v>
      </c>
      <c r="G33" s="28">
        <f>IF($F$3="seleccione impuesto"," - ",HLOOKUP($F$3,Series!$C$1:$AN$30, 25,0))</f>
        <v>51725501308</v>
      </c>
    </row>
    <row r="34" spans="6:7">
      <c r="F34" s="27">
        <f>+Series!A26</f>
        <v>2004</v>
      </c>
      <c r="G34" s="28">
        <f>IF($F$3="seleccione impuesto"," - ",HLOOKUP($F$3,Series!$C$1:$AN$30, 26,0))</f>
        <v>66385231616</v>
      </c>
    </row>
    <row r="35" spans="6:7">
      <c r="F35" s="27">
        <f>+Series!A27</f>
        <v>2005</v>
      </c>
      <c r="G35" s="28">
        <f>IF($F$3="seleccione impuesto"," - ",HLOOKUP($F$3,Series!$C$1:$AN$30, 27,0))</f>
        <v>75434994169</v>
      </c>
    </row>
    <row r="36" spans="6:7">
      <c r="F36" s="27">
        <f>+Series!A28</f>
        <v>2006</v>
      </c>
      <c r="G36" s="28">
        <f>IF($F$3="seleccione impuesto"," - ",HLOOKUP($F$3,Series!$C$1:$AN$30, 28,0))</f>
        <v>86806215992</v>
      </c>
    </row>
    <row r="37" spans="6:7">
      <c r="F37" s="27">
        <f>+Series!A29</f>
        <v>2007</v>
      </c>
      <c r="G37" s="28">
        <f>IF($F$3="seleccione impuesto"," - ",HLOOKUP($F$3,Series!$C$1:$AN$30, 29,0))</f>
        <v>100717273690</v>
      </c>
    </row>
    <row r="38" spans="6:7">
      <c r="F38" s="27">
        <f>+Series!A30</f>
        <v>2008</v>
      </c>
      <c r="G38" s="28">
        <f>IF($F$3="seleccione impuesto"," - ",HLOOKUP($F$3,Series!$C$1:$AN30, 30,0))</f>
        <v>122505083436</v>
      </c>
    </row>
    <row r="39" spans="6:7">
      <c r="F39" s="27">
        <f>+Series!A31</f>
        <v>2009</v>
      </c>
      <c r="G39" s="28">
        <f>IF($F$3="seleccione impuesto"," - ",HLOOKUP($F$3,Series!$C$1:$AN31, 31,0))</f>
        <v>134805947049.83</v>
      </c>
    </row>
    <row r="40" spans="6:7">
      <c r="F40" s="27">
        <f>+Series!A32</f>
        <v>2010</v>
      </c>
      <c r="G40" s="28">
        <f>IF($F$3="seleccione impuesto"," - ",HLOOKUP($F$3,Series!$C$1:$AN32, 32,0))</f>
        <v>153138649043</v>
      </c>
    </row>
    <row r="41" spans="6:7">
      <c r="F41" s="27">
        <f>+Series!A33</f>
        <v>2011</v>
      </c>
      <c r="G41" s="28">
        <f>IF($F$3="seleccione impuesto"," - ",HLOOKUP($F$3,Series!$C$1:$AN33, 33,0))</f>
        <v>175128582727.58002</v>
      </c>
    </row>
    <row r="42" spans="6:7">
      <c r="F42" s="27">
        <f>+Series!A34</f>
        <v>2012</v>
      </c>
      <c r="G42" s="28">
        <f>IF($F$3="seleccione impuesto"," - ",HLOOKUP($F$3,Series!$C$1:$AN34, 34,0))</f>
        <v>197035478369</v>
      </c>
    </row>
    <row r="43" spans="6:7">
      <c r="F43" s="27">
        <f>+Series!A35</f>
        <v>2013</v>
      </c>
      <c r="G43" s="28">
        <f>IF($F$3="seleccione impuesto"," - ",HLOOKUP($F$3,Series!$C$1:$AN35, 35,0))</f>
        <v>224071910150</v>
      </c>
    </row>
    <row r="44" spans="6:7">
      <c r="F44" s="27">
        <f>+Series!A36</f>
        <v>2014</v>
      </c>
      <c r="G44" s="28">
        <f>IF($F$3="seleccione impuesto"," - ",HLOOKUP($F$3,Series!$C$1:$AN36, 36,0))</f>
        <v>250542536282</v>
      </c>
    </row>
    <row r="45" spans="6:7">
      <c r="F45" s="27">
        <f>+Series!A37</f>
        <v>2015</v>
      </c>
      <c r="G45" s="28">
        <f>IF($F$3="seleccione impuesto"," - ",HLOOKUP($F$3,Series!$C$1:$AN37, 37,0))</f>
        <v>275062633019</v>
      </c>
    </row>
    <row r="46" spans="6:7">
      <c r="F46" s="27">
        <f>+Series!A38</f>
        <v>2016</v>
      </c>
      <c r="G46" s="28">
        <f>IF($F$3="seleccione impuesto"," - ",HLOOKUP($F$3,Series!$C$1:$AN38, 38,0))</f>
        <v>307521884635</v>
      </c>
    </row>
    <row r="47" spans="6:7">
      <c r="F47" s="27">
        <f>+Series!A39</f>
        <v>2017</v>
      </c>
      <c r="G47" s="28">
        <f>IF($F$3="seleccione impuesto"," - ",HLOOKUP($F$3,Series!$C$1:$AN39, 39,0))</f>
        <v>351996059893</v>
      </c>
    </row>
    <row r="48" spans="6:7">
      <c r="F48" s="27">
        <f>+Series!A40</f>
        <v>2018</v>
      </c>
      <c r="G48" s="28">
        <f>IF($F$3="seleccione impuesto"," - ",HLOOKUP($F$3,Series!$C$1:$AN40, 40,0))</f>
        <v>382856476540</v>
      </c>
    </row>
    <row r="49" spans="6:8">
      <c r="F49" s="27">
        <v>2019</v>
      </c>
      <c r="G49" s="28">
        <f>IF($F$3="seleccione impuesto"," - ",HLOOKUP($F$3,Series!$C$1:$AN41, 41,0))</f>
        <v>413650072328</v>
      </c>
    </row>
    <row r="50" spans="6:8">
      <c r="F50" s="27">
        <v>2020</v>
      </c>
      <c r="G50" s="28">
        <f>IF($F$3="seleccione impuesto"," - ",HLOOKUP($F$3,Series!$C$1:$AN42, 42,0))</f>
        <v>441871982153</v>
      </c>
    </row>
    <row r="51" spans="6:8">
      <c r="F51" s="27">
        <v>2021</v>
      </c>
      <c r="G51" s="28">
        <f>IF($F$3="seleccione impuesto"," - ",HLOOKUP($F$3,Series!$C$1:$AN43, 43,0))</f>
        <v>510076860413</v>
      </c>
    </row>
    <row r="52" spans="6:8">
      <c r="F52" s="27">
        <v>2022</v>
      </c>
      <c r="G52" s="28">
        <f>IF($F$3="seleccione impuesto"," - ",HLOOKUP($F$3,Series!$C$1:$AN44, 44,0))</f>
        <v>585595029936</v>
      </c>
    </row>
    <row r="53" spans="6:8">
      <c r="F53" s="27">
        <v>2023</v>
      </c>
      <c r="G53" s="28">
        <f>IF($F$3="seleccione impuesto"," - ",HLOOKUP($F$3,Series!$C$1:$AN45, 45,0))</f>
        <v>612100500708</v>
      </c>
    </row>
    <row r="54" spans="6:8">
      <c r="F54" s="27">
        <v>2024</v>
      </c>
      <c r="G54" s="28">
        <f>IF($F$3="seleccione impuesto"," - ",HLOOKUP($F$3,Series!$C$1:$AN46, 46,0))</f>
        <v>657293234015</v>
      </c>
    </row>
    <row r="55" spans="6:8">
      <c r="F55" s="27"/>
      <c r="G55" s="28"/>
    </row>
    <row r="56" spans="6:8" ht="95.25" customHeight="1">
      <c r="F56" s="40"/>
      <c r="G56" s="40"/>
      <c r="H56" s="40"/>
    </row>
    <row r="57" spans="6:8">
      <c r="F57" s="18"/>
      <c r="G57" s="19"/>
    </row>
    <row r="58" spans="6:8">
      <c r="F58" s="18"/>
      <c r="G58" s="19"/>
    </row>
    <row r="59" spans="6:8">
      <c r="F59" s="18"/>
      <c r="G59" s="19"/>
    </row>
    <row r="60" spans="6:8">
      <c r="F60" s="18"/>
      <c r="G60" s="19"/>
    </row>
    <row r="61" spans="6:8">
      <c r="F61" s="18"/>
      <c r="G61" s="19"/>
    </row>
    <row r="62" spans="6:8">
      <c r="F62" s="18"/>
      <c r="G62" s="19"/>
    </row>
    <row r="63" spans="6:8">
      <c r="F63" s="18"/>
      <c r="G63" s="19"/>
    </row>
    <row r="64" spans="6:8">
      <c r="F64" s="18"/>
      <c r="G64" s="19"/>
    </row>
    <row r="65" spans="6:7">
      <c r="F65" s="18"/>
      <c r="G65" s="19"/>
    </row>
    <row r="66" spans="6:7">
      <c r="F66" s="18"/>
      <c r="G66" s="19"/>
    </row>
    <row r="67" spans="6:7">
      <c r="F67" s="18"/>
      <c r="G67" s="19"/>
    </row>
    <row r="68" spans="6:7">
      <c r="F68" s="18"/>
      <c r="G68" s="19"/>
    </row>
    <row r="69" spans="6:7">
      <c r="F69" s="18"/>
      <c r="G69" s="19"/>
    </row>
    <row r="70" spans="6:7">
      <c r="F70" s="18"/>
      <c r="G70" s="19"/>
    </row>
    <row r="71" spans="6:7">
      <c r="F71" s="18"/>
      <c r="G71" s="19"/>
    </row>
    <row r="72" spans="6:7">
      <c r="F72" s="18"/>
      <c r="G72" s="19"/>
    </row>
    <row r="73" spans="6:7">
      <c r="F73" s="18"/>
      <c r="G73" s="19"/>
    </row>
    <row r="74" spans="6:7">
      <c r="F74" s="18"/>
      <c r="G74" s="19"/>
    </row>
    <row r="75" spans="6:7">
      <c r="F75" s="18"/>
      <c r="G75" s="19"/>
    </row>
    <row r="76" spans="6:7">
      <c r="F76" s="18"/>
      <c r="G76" s="19"/>
    </row>
    <row r="77" spans="6:7">
      <c r="F77" s="18"/>
      <c r="G77" s="19"/>
    </row>
    <row r="78" spans="6:7">
      <c r="F78" s="18"/>
      <c r="G78" s="19"/>
    </row>
    <row r="79" spans="6:7">
      <c r="F79" s="18"/>
      <c r="G79" s="19"/>
    </row>
    <row r="80" spans="6:7">
      <c r="F80" s="22"/>
    </row>
    <row r="81" spans="6:6">
      <c r="F81" s="22"/>
    </row>
    <row r="82" spans="6:6">
      <c r="F82" s="22"/>
    </row>
    <row r="83" spans="6:6">
      <c r="F83" s="22"/>
    </row>
    <row r="84" spans="6:6">
      <c r="F84" s="22"/>
    </row>
    <row r="85" spans="6:6">
      <c r="F85" s="22"/>
    </row>
    <row r="86" spans="6:6">
      <c r="F86" s="22"/>
    </row>
    <row r="87" spans="6:6">
      <c r="F87" s="22"/>
    </row>
    <row r="88" spans="6:6">
      <c r="F88" s="22"/>
    </row>
    <row r="89" spans="6:6">
      <c r="F89" s="22"/>
    </row>
    <row r="90" spans="6:6">
      <c r="F90" s="22"/>
    </row>
    <row r="91" spans="6:6">
      <c r="F91" s="22"/>
    </row>
    <row r="92" spans="6:6">
      <c r="F92" s="22"/>
    </row>
    <row r="93" spans="6:6">
      <c r="F93" s="22"/>
    </row>
    <row r="94" spans="6:6">
      <c r="F94" s="22"/>
    </row>
    <row r="95" spans="6:6">
      <c r="F95" s="22"/>
    </row>
    <row r="96" spans="6:6">
      <c r="F96" s="22"/>
    </row>
    <row r="97" spans="6:6">
      <c r="F97" s="22"/>
    </row>
    <row r="98" spans="6:6">
      <c r="F98" s="22"/>
    </row>
    <row r="99" spans="6:6">
      <c r="F99" s="22"/>
    </row>
    <row r="100" spans="6:6">
      <c r="F100" s="22"/>
    </row>
    <row r="101" spans="6:6">
      <c r="F101" s="22"/>
    </row>
    <row r="102" spans="6:6">
      <c r="F102" s="22"/>
    </row>
    <row r="103" spans="6:6">
      <c r="F103" s="22"/>
    </row>
    <row r="104" spans="6:6">
      <c r="F104" s="22"/>
    </row>
    <row r="105" spans="6:6">
      <c r="F105" s="22"/>
    </row>
    <row r="106" spans="6:6">
      <c r="F106" s="22"/>
    </row>
    <row r="107" spans="6:6">
      <c r="F107" s="22"/>
    </row>
    <row r="108" spans="6:6">
      <c r="F108" s="22"/>
    </row>
    <row r="109" spans="6:6">
      <c r="F109" s="22"/>
    </row>
    <row r="110" spans="6:6">
      <c r="F110" s="22"/>
    </row>
    <row r="111" spans="6:6">
      <c r="F111" s="22"/>
    </row>
    <row r="112" spans="6:6">
      <c r="F112" s="22"/>
    </row>
    <row r="113" spans="6:6">
      <c r="F113" s="22"/>
    </row>
    <row r="114" spans="6:6">
      <c r="F114" s="22"/>
    </row>
    <row r="115" spans="6:6">
      <c r="F115" s="22"/>
    </row>
    <row r="116" spans="6:6">
      <c r="F116" s="22"/>
    </row>
    <row r="117" spans="6:6">
      <c r="F117" s="22"/>
    </row>
    <row r="118" spans="6:6">
      <c r="F118" s="22"/>
    </row>
    <row r="119" spans="6:6">
      <c r="F119" s="22"/>
    </row>
    <row r="120" spans="6:6">
      <c r="F120" s="22"/>
    </row>
    <row r="121" spans="6:6">
      <c r="F121" s="22"/>
    </row>
    <row r="122" spans="6:6">
      <c r="F122" s="22"/>
    </row>
    <row r="123" spans="6:6">
      <c r="F123" s="22"/>
    </row>
    <row r="124" spans="6:6">
      <c r="F124" s="22"/>
    </row>
    <row r="125" spans="6:6">
      <c r="F125" s="22"/>
    </row>
    <row r="126" spans="6:6">
      <c r="F126" s="22"/>
    </row>
    <row r="127" spans="6:6">
      <c r="F127" s="22"/>
    </row>
    <row r="128" spans="6:6">
      <c r="F128" s="22"/>
    </row>
    <row r="129" spans="6:6">
      <c r="F129" s="22"/>
    </row>
    <row r="130" spans="6:6">
      <c r="F130" s="22"/>
    </row>
    <row r="131" spans="6:6">
      <c r="F131" s="22"/>
    </row>
    <row r="132" spans="6:6">
      <c r="F132" s="22"/>
    </row>
    <row r="133" spans="6:6">
      <c r="F133" s="22"/>
    </row>
    <row r="134" spans="6:6">
      <c r="F134" s="22"/>
    </row>
    <row r="135" spans="6:6">
      <c r="F135" s="22"/>
    </row>
    <row r="136" spans="6:6">
      <c r="F136" s="22"/>
    </row>
    <row r="137" spans="6:6">
      <c r="F137" s="22"/>
    </row>
    <row r="138" spans="6:6">
      <c r="F138" s="22"/>
    </row>
    <row r="139" spans="6:6">
      <c r="F139" s="22"/>
    </row>
    <row r="140" spans="6:6">
      <c r="F140" s="22"/>
    </row>
    <row r="141" spans="6:6">
      <c r="F141" s="22"/>
    </row>
    <row r="142" spans="6:6">
      <c r="F142" s="22"/>
    </row>
    <row r="143" spans="6:6">
      <c r="F143" s="22"/>
    </row>
    <row r="144" spans="6:6">
      <c r="F144" s="22"/>
    </row>
    <row r="145" spans="6:6">
      <c r="F145" s="22"/>
    </row>
    <row r="146" spans="6:6">
      <c r="F146" s="22"/>
    </row>
    <row r="147" spans="6:6">
      <c r="F147" s="22"/>
    </row>
    <row r="148" spans="6:6">
      <c r="F148" s="22"/>
    </row>
    <row r="149" spans="6:6">
      <c r="F149" s="22"/>
    </row>
    <row r="150" spans="6:6">
      <c r="F150" s="22"/>
    </row>
    <row r="151" spans="6:6">
      <c r="F151" s="22"/>
    </row>
    <row r="152" spans="6:6">
      <c r="F152" s="22"/>
    </row>
    <row r="153" spans="6:6">
      <c r="F153" s="22"/>
    </row>
    <row r="154" spans="6:6">
      <c r="F154" s="22"/>
    </row>
    <row r="155" spans="6:6">
      <c r="F155" s="22"/>
    </row>
    <row r="156" spans="6:6">
      <c r="F156" s="22"/>
    </row>
    <row r="157" spans="6:6">
      <c r="F157" s="22"/>
    </row>
    <row r="158" spans="6:6">
      <c r="F158" s="22"/>
    </row>
    <row r="159" spans="6:6">
      <c r="F159" s="22"/>
    </row>
    <row r="160" spans="6:6">
      <c r="F160" s="22"/>
    </row>
    <row r="161" spans="6:6">
      <c r="F161" s="22"/>
    </row>
    <row r="162" spans="6:6">
      <c r="F162" s="22"/>
    </row>
    <row r="163" spans="6:6">
      <c r="F163" s="22"/>
    </row>
    <row r="164" spans="6:6">
      <c r="F164" s="22"/>
    </row>
    <row r="165" spans="6:6">
      <c r="F165" s="22"/>
    </row>
    <row r="166" spans="6:6">
      <c r="F166" s="22"/>
    </row>
    <row r="167" spans="6:6">
      <c r="F167" s="22"/>
    </row>
    <row r="168" spans="6:6">
      <c r="F168" s="22"/>
    </row>
    <row r="169" spans="6:6">
      <c r="F169" s="22"/>
    </row>
    <row r="170" spans="6:6">
      <c r="F170" s="22"/>
    </row>
    <row r="171" spans="6:6">
      <c r="F171" s="22"/>
    </row>
  </sheetData>
  <sheetProtection password="B1B5" sheet="1" autoFilter="0"/>
  <autoFilter ref="F11:G54"/>
  <mergeCells count="6">
    <mergeCell ref="F9:G9"/>
    <mergeCell ref="F56:H56"/>
    <mergeCell ref="F3:H3"/>
    <mergeCell ref="F6:G6"/>
    <mergeCell ref="F7:G7"/>
    <mergeCell ref="F8:G8"/>
  </mergeCells>
  <phoneticPr fontId="3" type="noConversion"/>
  <conditionalFormatting sqref="F3:H3">
    <cfRule type="cellIs" dxfId="0" priority="1" stopIfTrue="1" operator="equal">
      <formula>"SELECCIONE IMPUESTO"</formula>
    </cfRule>
  </conditionalFormatting>
  <dataValidations count="2">
    <dataValidation allowBlank="1" showDropDown="1" showInputMessage="1" showErrorMessage="1" sqref="I12 G11"/>
    <dataValidation type="list" allowBlank="1" showInputMessage="1" showErrorMessage="1" sqref="F3">
      <formula1>impuestos</formula1>
    </dataValidation>
  </dataValidation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Series</vt:lpstr>
      <vt:lpstr>Recaudación</vt:lpstr>
      <vt:lpstr>impuestos</vt:lpstr>
      <vt:lpstr>inicioserie</vt:lpstr>
      <vt:lpstr>notas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eseco</dc:creator>
  <cp:lastModifiedBy>3009</cp:lastModifiedBy>
  <dcterms:created xsi:type="dcterms:W3CDTF">2010-01-28T17:51:05Z</dcterms:created>
  <dcterms:modified xsi:type="dcterms:W3CDTF">2025-02-18T13:18:10Z</dcterms:modified>
</cp:coreProperties>
</file>