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375" windowWidth="12120" windowHeight="9120" tabRatio="588"/>
  </bookViews>
  <sheets>
    <sheet name="Instructivo" sheetId="4" r:id="rId1"/>
    <sheet name="Ingresos y Deducciones" sheetId="1" r:id="rId2"/>
    <sheet name="Detalles de Liquidación" sheetId="2" r:id="rId3"/>
    <sheet name="Parámetros" sheetId="3" r:id="rId4"/>
    <sheet name="Ingresos antes" sheetId="5" state="hidden" r:id="rId5"/>
    <sheet name="Liquidación antes" sheetId="6" state="hidden" r:id="rId6"/>
    <sheet name="Parámetros antes" sheetId="7" state="hidden" r:id="rId7"/>
  </sheets>
  <definedNames>
    <definedName name="_xlnm._FilterDatabase" localSheetId="1" hidden="1">'Ingresos y Deducciones'!#REF!</definedName>
    <definedName name="_xlnm.Print_Area" localSheetId="2">'Detalles de Liquidación'!$B$2:$J$82</definedName>
    <definedName name="_xlnm.Print_Area" localSheetId="1">'Ingresos y Deducciones'!$B$2:$L$83</definedName>
    <definedName name="_xlnm.Print_Area" localSheetId="0">Instructivo!$B$2:$I$119</definedName>
    <definedName name="_xlnm.Print_Area" localSheetId="3">Parámetros!$B$2:$K$34</definedName>
    <definedName name="_xlnm.Criteria" localSheetId="1">'Ingresos y Deducciones'!$I$51:$I$51</definedName>
  </definedNames>
  <calcPr calcId="125725"/>
</workbook>
</file>

<file path=xl/calcChain.xml><?xml version="1.0" encoding="utf-8"?>
<calcChain xmlns="http://schemas.openxmlformats.org/spreadsheetml/2006/main">
  <c r="K53" i="1"/>
  <c r="K53" i="5" s="1"/>
  <c r="K9" i="1"/>
  <c r="K35" s="1"/>
  <c r="G36"/>
  <c r="L36" s="1"/>
  <c r="H16" i="5"/>
  <c r="G36" s="1"/>
  <c r="L36" s="1"/>
  <c r="H14"/>
  <c r="H12"/>
  <c r="H10"/>
  <c r="K9" s="1"/>
  <c r="K66"/>
  <c r="K55"/>
  <c r="I53"/>
  <c r="I51"/>
  <c r="K46"/>
  <c r="K48" s="1"/>
  <c r="I21" i="6" s="1"/>
  <c r="K45" i="5"/>
  <c r="K44"/>
  <c r="K40"/>
  <c r="I24" i="6"/>
  <c r="I23"/>
  <c r="I10"/>
  <c r="I14"/>
  <c r="G30" i="7"/>
  <c r="F29"/>
  <c r="H29"/>
  <c r="H30"/>
  <c r="F23"/>
  <c r="H23" s="1"/>
  <c r="C24"/>
  <c r="E24"/>
  <c r="C23"/>
  <c r="E23"/>
  <c r="F22"/>
  <c r="H22"/>
  <c r="E22"/>
  <c r="F21"/>
  <c r="H21"/>
  <c r="E21"/>
  <c r="F20"/>
  <c r="H20"/>
  <c r="F19"/>
  <c r="C20"/>
  <c r="E20"/>
  <c r="F18"/>
  <c r="C19"/>
  <c r="E19"/>
  <c r="F17"/>
  <c r="H17" s="1"/>
  <c r="C18"/>
  <c r="E18" s="1"/>
  <c r="E17"/>
  <c r="K38" i="5"/>
  <c r="K33"/>
  <c r="H18" i="7"/>
  <c r="H19"/>
  <c r="C16" i="2"/>
  <c r="K62" i="1"/>
  <c r="I19" i="6" s="1"/>
  <c r="I14" i="2"/>
  <c r="I10"/>
  <c r="D35"/>
  <c r="G35"/>
  <c r="G36"/>
  <c r="G37"/>
  <c r="G38"/>
  <c r="D39"/>
  <c r="G39"/>
  <c r="D40"/>
  <c r="G40"/>
  <c r="G41"/>
  <c r="G42"/>
  <c r="K38" i="1"/>
  <c r="K48" s="1"/>
  <c r="I23" i="2"/>
  <c r="I24"/>
  <c r="K51" i="1"/>
  <c r="K51" i="5" s="1"/>
  <c r="E18" i="3"/>
  <c r="F18"/>
  <c r="E35" i="2"/>
  <c r="F19" i="3"/>
  <c r="E36" i="2" s="1"/>
  <c r="C20" i="3"/>
  <c r="C37" i="2" s="1"/>
  <c r="F20" i="3"/>
  <c r="E37" i="2" s="1"/>
  <c r="F21" i="3"/>
  <c r="H21"/>
  <c r="E22"/>
  <c r="F22"/>
  <c r="C39" i="2" s="1"/>
  <c r="E39"/>
  <c r="E23" i="3"/>
  <c r="F23"/>
  <c r="E40" i="2" s="1"/>
  <c r="H23" i="3"/>
  <c r="C24"/>
  <c r="F24"/>
  <c r="C25" s="1"/>
  <c r="E41" i="2"/>
  <c r="F30" i="3"/>
  <c r="H30" s="1"/>
  <c r="H31" s="1"/>
  <c r="G31"/>
  <c r="C40" i="2"/>
  <c r="H22" i="3"/>
  <c r="E38" i="2"/>
  <c r="H20" i="3"/>
  <c r="C21"/>
  <c r="D38" i="2" s="1"/>
  <c r="E21" i="3"/>
  <c r="K64" i="1"/>
  <c r="I20" i="6" s="1"/>
  <c r="K33" i="1"/>
  <c r="H18" i="3"/>
  <c r="E24"/>
  <c r="D41" i="2"/>
  <c r="C38"/>
  <c r="C35"/>
  <c r="H24" i="3"/>
  <c r="C19"/>
  <c r="K52" i="5"/>
  <c r="K62"/>
  <c r="I11" i="6"/>
  <c r="I12"/>
  <c r="I19" i="2"/>
  <c r="I13"/>
  <c r="I15" s="1"/>
  <c r="A35" s="1"/>
  <c r="I13" i="6"/>
  <c r="I11" i="2"/>
  <c r="K60" i="1"/>
  <c r="I18" i="2" s="1"/>
  <c r="I12"/>
  <c r="E19" i="3"/>
  <c r="C36" i="2"/>
  <c r="D36"/>
  <c r="I52" i="6"/>
  <c r="I54"/>
  <c r="I52" i="2"/>
  <c r="I54"/>
  <c r="I18" i="6" l="1"/>
  <c r="I25" s="1"/>
  <c r="F46" s="1"/>
  <c r="K63" i="5"/>
  <c r="I15" i="6"/>
  <c r="A35" s="1"/>
  <c r="A36" s="1"/>
  <c r="K60" i="5"/>
  <c r="K68" s="1"/>
  <c r="I22" i="2"/>
  <c r="I22" i="6"/>
  <c r="K68" i="1"/>
  <c r="I21" i="2"/>
  <c r="D46" i="6"/>
  <c r="G46" s="1"/>
  <c r="D46" i="2"/>
  <c r="G46" s="1"/>
  <c r="D72" i="1"/>
  <c r="F35" i="2"/>
  <c r="A36"/>
  <c r="A37" s="1"/>
  <c r="D72" i="5"/>
  <c r="C42" i="2"/>
  <c r="E25" i="3"/>
  <c r="D42" i="2"/>
  <c r="H19" i="3"/>
  <c r="D37" i="2"/>
  <c r="F37" s="1"/>
  <c r="I37" s="1"/>
  <c r="C41"/>
  <c r="E20" i="3"/>
  <c r="K35" i="5"/>
  <c r="C46" i="2"/>
  <c r="K64" i="5"/>
  <c r="I20" i="2"/>
  <c r="I25" s="1"/>
  <c r="F35" i="6" l="1"/>
  <c r="I35" s="1"/>
  <c r="F46" i="2"/>
  <c r="I46" s="1"/>
  <c r="I47" s="1"/>
  <c r="A46"/>
  <c r="F36" i="6"/>
  <c r="I36" s="1"/>
  <c r="A37"/>
  <c r="A38" i="2"/>
  <c r="I46" i="6"/>
  <c r="I47" s="1"/>
  <c r="I35" i="2"/>
  <c r="F36"/>
  <c r="I36" s="1"/>
  <c r="A39" l="1"/>
  <c r="F38"/>
  <c r="I38" s="1"/>
  <c r="A38" i="6"/>
  <c r="F37"/>
  <c r="I37" s="1"/>
  <c r="F38" l="1"/>
  <c r="A39"/>
  <c r="A40" i="2"/>
  <c r="F39"/>
  <c r="I39" s="1"/>
  <c r="I38" i="6" l="1"/>
  <c r="F39"/>
  <c r="I39" s="1"/>
  <c r="A40"/>
  <c r="A41" i="2"/>
  <c r="F40"/>
  <c r="F40" i="6" l="1"/>
  <c r="I40" s="1"/>
  <c r="A41"/>
  <c r="A42" i="2"/>
  <c r="F42" s="1"/>
  <c r="I42" s="1"/>
  <c r="F41"/>
  <c r="I41" s="1"/>
  <c r="I40"/>
  <c r="A42" i="6" l="1"/>
  <c r="F42" s="1"/>
  <c r="I42" s="1"/>
  <c r="I43" s="1"/>
  <c r="F41"/>
  <c r="I41" s="1"/>
  <c r="I43" i="2"/>
  <c r="F43"/>
  <c r="I50" i="6" l="1"/>
  <c r="K72" i="5" s="1"/>
  <c r="K74" i="1" s="1"/>
  <c r="K76" s="1"/>
  <c r="I27" i="6"/>
  <c r="I31" s="1"/>
  <c r="I50" i="2"/>
  <c r="K72" i="1" s="1"/>
  <c r="I27" i="2"/>
  <c r="I31" s="1"/>
  <c r="F43" i="6"/>
</calcChain>
</file>

<file path=xl/sharedStrings.xml><?xml version="1.0" encoding="utf-8"?>
<sst xmlns="http://schemas.openxmlformats.org/spreadsheetml/2006/main" count="306" uniqueCount="137">
  <si>
    <t>1.</t>
  </si>
  <si>
    <t>$</t>
  </si>
  <si>
    <t>2.</t>
  </si>
  <si>
    <t>3.</t>
  </si>
  <si>
    <t xml:space="preserve">Ingresos nominales </t>
  </si>
  <si>
    <t>Salario vacacional</t>
  </si>
  <si>
    <t>Desde</t>
  </si>
  <si>
    <t>Hasta</t>
  </si>
  <si>
    <t>Ingresos</t>
  </si>
  <si>
    <t>Deducciones</t>
  </si>
  <si>
    <t>Tasa</t>
  </si>
  <si>
    <t>Impuesto</t>
  </si>
  <si>
    <t>Base de prestaciones y contribuciones (BPC)</t>
  </si>
  <si>
    <t>BPC</t>
  </si>
  <si>
    <t>Deducciones:</t>
  </si>
  <si>
    <t>Ingresos:</t>
  </si>
  <si>
    <t>Aportes Jubilatorios</t>
  </si>
  <si>
    <t>Si es profesional:</t>
  </si>
  <si>
    <t>7.</t>
  </si>
  <si>
    <t>Aporte a CJPPU</t>
  </si>
  <si>
    <t>Aportes FRL</t>
  </si>
  <si>
    <t xml:space="preserve">Otras partidas </t>
  </si>
  <si>
    <t>Otras deducciones</t>
  </si>
  <si>
    <t>Rangos BPC</t>
  </si>
  <si>
    <t>A  Deducir</t>
  </si>
  <si>
    <t>Tope Aporte AFAP</t>
  </si>
  <si>
    <t>Hijos o personas a cargo</t>
  </si>
  <si>
    <t>Cálculo del impuesto/deducciones según escala de rentas</t>
  </si>
  <si>
    <t xml:space="preserve"> = Campos calculados</t>
  </si>
  <si>
    <t xml:space="preserve"> = Campos habilitados para ingreso de datos</t>
  </si>
  <si>
    <t>Escala de rentas para deducciones (artículo 38)</t>
  </si>
  <si>
    <t xml:space="preserve"> </t>
  </si>
  <si>
    <t>8.</t>
  </si>
  <si>
    <t>Sección 2</t>
  </si>
  <si>
    <t>Sección 3</t>
  </si>
  <si>
    <t>Sección 4</t>
  </si>
  <si>
    <t>INGRESOS del Mes:</t>
  </si>
  <si>
    <t>DEDUCCIONES del Mes:</t>
  </si>
  <si>
    <t>Fondo de solidaridad…………………. ………………………</t>
  </si>
  <si>
    <t>Adicional Fondo de solidaridad………………………</t>
  </si>
  <si>
    <t>Fondo de solidaridad y adicional</t>
  </si>
  <si>
    <t>Aportes de salud amparados por el FONASA</t>
  </si>
  <si>
    <t>4.</t>
  </si>
  <si>
    <t>5.</t>
  </si>
  <si>
    <t>6.</t>
  </si>
  <si>
    <t>9.</t>
  </si>
  <si>
    <r>
      <t xml:space="preserve">         I</t>
    </r>
    <r>
      <rPr>
        <b/>
        <sz val="12"/>
        <rFont val="Century Gothic"/>
        <family val="2"/>
      </rPr>
      <t xml:space="preserve">MPUESTO A LA </t>
    </r>
    <r>
      <rPr>
        <b/>
        <sz val="14"/>
        <rFont val="Century Gothic"/>
        <family val="2"/>
      </rPr>
      <t>R</t>
    </r>
    <r>
      <rPr>
        <b/>
        <sz val="12"/>
        <rFont val="Century Gothic"/>
        <family val="2"/>
      </rPr>
      <t xml:space="preserve">ENTA DE LAS </t>
    </r>
    <r>
      <rPr>
        <b/>
        <sz val="14"/>
        <rFont val="Century Gothic"/>
        <family val="2"/>
      </rPr>
      <t>P</t>
    </r>
    <r>
      <rPr>
        <b/>
        <sz val="12"/>
        <rFont val="Century Gothic"/>
        <family val="2"/>
      </rPr>
      <t xml:space="preserve">ERSONAS </t>
    </r>
    <r>
      <rPr>
        <b/>
        <sz val="14"/>
        <rFont val="Century Gothic"/>
        <family val="2"/>
      </rPr>
      <t>F</t>
    </r>
    <r>
      <rPr>
        <b/>
        <sz val="12"/>
        <rFont val="Century Gothic"/>
        <family val="2"/>
      </rPr>
      <t>ÍSICAS</t>
    </r>
  </si>
  <si>
    <t>Sección 1</t>
  </si>
  <si>
    <t>NO</t>
  </si>
  <si>
    <t>Desarrollado por DGI</t>
  </si>
  <si>
    <t>Monto estimado de retención IRPF régimen general:</t>
  </si>
  <si>
    <t>Monto de retención reducida por opción NF</t>
  </si>
  <si>
    <t>Aportes Jubilatorios……………………………………………..</t>
  </si>
  <si>
    <t>Aportes FONASA………………………………………………..</t>
  </si>
  <si>
    <t>Aporte FRL………………………………………………………..</t>
  </si>
  <si>
    <t>Aportes FONASA</t>
  </si>
  <si>
    <t>Incremento 6% Ingresos gravados Seguridad Social (Si renta computable &gt; 10 BPC)……………………….</t>
  </si>
  <si>
    <t>Aporte Mensual a CJPPU o Caja Notarial…………………..</t>
  </si>
  <si>
    <t>Total de renta computable del mes:</t>
  </si>
  <si>
    <t>Total deducciones de mes:</t>
  </si>
  <si>
    <t>Total renta computable:</t>
  </si>
  <si>
    <t>Total deducciones:</t>
  </si>
  <si>
    <t xml:space="preserve">  Hasta</t>
  </si>
  <si>
    <t>No</t>
  </si>
  <si>
    <t>Mínimo no imponible (Opción "No" en "Aplica Mínimo Imponible - Sección 1)</t>
  </si>
  <si>
    <t>Si</t>
  </si>
  <si>
    <t>Aporte FRL</t>
  </si>
  <si>
    <t>Otras Deducciones (Mensual)…………………………………………………………………………….</t>
  </si>
  <si>
    <t>(Calculados sobre los ingresos de Mes). Profesionales ingresan aquí aportes al FONASA.</t>
  </si>
  <si>
    <t>Incremento 6% Dto. 199/011</t>
  </si>
  <si>
    <t>Monto de retención art.64 bis Dto. 148/007:</t>
  </si>
  <si>
    <t>Monto de retención reducida por opción NF:</t>
  </si>
  <si>
    <t>Salario Vacacional obligatorio por disposiciones legales:…………………………………………………………………………………</t>
  </si>
  <si>
    <t>(Aguinaldo obligatorio por disposiciones legales no computable para ingresos ni deducciones)</t>
  </si>
  <si>
    <t>Desarrollado por D.G.I.</t>
  </si>
  <si>
    <r>
      <t xml:space="preserve">Aportes a la Seguridad Social sueldos y otras partidas gravadas </t>
    </r>
    <r>
      <rPr>
        <i/>
        <sz val="8"/>
        <color indexed="8"/>
        <rFont val="Arial"/>
        <family val="2"/>
      </rPr>
      <t>(excluido el aguinaldo por disposiciones legales)</t>
    </r>
  </si>
  <si>
    <t xml:space="preserve">                                                    </t>
  </si>
  <si>
    <t xml:space="preserve">                                                   </t>
  </si>
  <si>
    <t xml:space="preserve">         IMPUESTO A LA RENTA DE LAS PERSONAS FÍSICAS   </t>
  </si>
  <si>
    <t xml:space="preserve">                    </t>
  </si>
  <si>
    <r>
      <t xml:space="preserve">Ingreso Nominal Mensual </t>
    </r>
    <r>
      <rPr>
        <sz val="10"/>
        <rFont val="Arial"/>
        <family val="2"/>
      </rPr>
      <t>………………………………………………………………………………………….</t>
    </r>
  </si>
  <si>
    <t>Otros ingresos Mensuales gravados con aportes a la Seguridad Social………………………………………..</t>
  </si>
  <si>
    <t>Otros ingresos Mensuales NO gravados con aportes a la Seguridad Social…………………………………..</t>
  </si>
  <si>
    <t>Con Discapacidad……………………………………………………..</t>
  </si>
  <si>
    <t>Sin Discapacidad (hijos menores)………………………………………</t>
  </si>
  <si>
    <t>Importe Mensual a Deducir…………………………………................</t>
  </si>
  <si>
    <t>Cantidad de personas a cargo</t>
  </si>
  <si>
    <t>Porcentaje de deducción de las personas a cargo……</t>
  </si>
  <si>
    <t xml:space="preserve"> = Campos no habilitados para opción elegida</t>
  </si>
  <si>
    <t xml:space="preserve">                                                 IMPUESTO A LA RENTA DE LAS PERSONAS FÍSICAS  </t>
  </si>
  <si>
    <t xml:space="preserve">                                                  Categoría II: Rentas del Trabajo   </t>
  </si>
  <si>
    <t>Opción AFAP</t>
  </si>
  <si>
    <t>Opción reducción retención NF</t>
  </si>
  <si>
    <t>Aplica el mínimo no imponible</t>
  </si>
  <si>
    <t>Aplica exclusión del régimen de retenciones</t>
  </si>
  <si>
    <t>Deducción 100%</t>
  </si>
  <si>
    <t>Si ingresos nominales mensuales (excluido aguinaldo y salario vacacional):</t>
  </si>
  <si>
    <t>Mayores a</t>
  </si>
  <si>
    <t xml:space="preserve">Menores o iguales a </t>
  </si>
  <si>
    <t>Ingresos excl.aguin y SV</t>
  </si>
  <si>
    <r>
      <t xml:space="preserve">                                          I</t>
    </r>
    <r>
      <rPr>
        <b/>
        <sz val="12"/>
        <color indexed="53"/>
        <rFont val="Arial"/>
        <family val="2"/>
      </rPr>
      <t xml:space="preserve">MPUESTO A LA </t>
    </r>
    <r>
      <rPr>
        <b/>
        <sz val="14"/>
        <color indexed="53"/>
        <rFont val="Arial"/>
        <family val="2"/>
      </rPr>
      <t>R</t>
    </r>
    <r>
      <rPr>
        <b/>
        <sz val="12"/>
        <color indexed="53"/>
        <rFont val="Arial"/>
        <family val="2"/>
      </rPr>
      <t xml:space="preserve">ENTA DE LAS </t>
    </r>
    <r>
      <rPr>
        <b/>
        <sz val="14"/>
        <color indexed="53"/>
        <rFont val="Arial"/>
        <family val="2"/>
      </rPr>
      <t>P</t>
    </r>
    <r>
      <rPr>
        <b/>
        <sz val="12"/>
        <color indexed="53"/>
        <rFont val="Arial"/>
        <family val="2"/>
      </rPr>
      <t xml:space="preserve">ERSONAS </t>
    </r>
    <r>
      <rPr>
        <b/>
        <sz val="14"/>
        <color indexed="53"/>
        <rFont val="Arial"/>
        <family val="2"/>
      </rPr>
      <t>F</t>
    </r>
    <r>
      <rPr>
        <b/>
        <sz val="12"/>
        <color indexed="53"/>
        <rFont val="Arial"/>
        <family val="2"/>
      </rPr>
      <t>ÍSICAS</t>
    </r>
  </si>
  <si>
    <t>Escala de rentas para cálculo de impuesto (artículo 37)</t>
  </si>
  <si>
    <t xml:space="preserve">                                             IMPUESTO A LA RENTA DE LAS PERSONAS FÍSICAS   </t>
  </si>
  <si>
    <r>
      <t xml:space="preserve">                                                              Categoría II: Rentas del Trabajo  </t>
    </r>
    <r>
      <rPr>
        <b/>
        <sz val="14"/>
        <color indexed="63"/>
        <rFont val="Arial"/>
        <family val="2"/>
      </rPr>
      <t>IRPF 2023</t>
    </r>
  </si>
  <si>
    <t xml:space="preserve">                                                 Estimación de la retención mensual  2023</t>
  </si>
  <si>
    <t xml:space="preserve">                                                 Categoría II: Rentas del Trabajo IRPF 2023</t>
  </si>
  <si>
    <t>PARAMETROS 2023 (modificables)</t>
  </si>
  <si>
    <t xml:space="preserve">                                                  Estimación de la retención mensual  2023</t>
  </si>
  <si>
    <t xml:space="preserve">                                                              Estimación de la retención mensual. Vigencia: a partir 1/04/2023</t>
  </si>
  <si>
    <t>ANTES</t>
  </si>
  <si>
    <t/>
  </si>
  <si>
    <t>0 A 7 BPC</t>
  </si>
  <si>
    <t>7 A 10 BPC</t>
  </si>
  <si>
    <t>10 A 15 BPC</t>
  </si>
  <si>
    <t>15 A 30 BPC</t>
  </si>
  <si>
    <t>30 A 50 BPC</t>
  </si>
  <si>
    <t>50 A 75 BPC</t>
  </si>
  <si>
    <t>75 A 115 BPC</t>
  </si>
  <si>
    <t>+ DE 115 BPC</t>
  </si>
  <si>
    <t>15 BPC</t>
  </si>
  <si>
    <t>Monto a retener previo modificación Ley 20.124</t>
  </si>
  <si>
    <t xml:space="preserve"> IMPUESTO A LA RENTA DE LAS PERSONAS FÍSICAS  </t>
  </si>
  <si>
    <r>
      <t xml:space="preserve">     I</t>
    </r>
    <r>
      <rPr>
        <b/>
        <sz val="12"/>
        <color indexed="53"/>
        <rFont val="Arial"/>
        <family val="2"/>
      </rPr>
      <t xml:space="preserve">MPUESTO A LA </t>
    </r>
    <r>
      <rPr>
        <b/>
        <sz val="14"/>
        <color indexed="53"/>
        <rFont val="Arial"/>
        <family val="2"/>
      </rPr>
      <t>R</t>
    </r>
    <r>
      <rPr>
        <b/>
        <sz val="12"/>
        <color indexed="53"/>
        <rFont val="Arial"/>
        <family val="2"/>
      </rPr>
      <t xml:space="preserve">ENTA DE LAS </t>
    </r>
    <r>
      <rPr>
        <b/>
        <sz val="14"/>
        <color indexed="53"/>
        <rFont val="Arial"/>
        <family val="2"/>
      </rPr>
      <t>P</t>
    </r>
    <r>
      <rPr>
        <b/>
        <sz val="12"/>
        <color indexed="53"/>
        <rFont val="Arial"/>
        <family val="2"/>
      </rPr>
      <t xml:space="preserve">ERSONAS </t>
    </r>
    <r>
      <rPr>
        <b/>
        <sz val="14"/>
        <color indexed="53"/>
        <rFont val="Arial"/>
        <family val="2"/>
      </rPr>
      <t>F</t>
    </r>
    <r>
      <rPr>
        <b/>
        <sz val="12"/>
        <color indexed="53"/>
        <rFont val="Arial"/>
        <family val="2"/>
      </rPr>
      <t>ÍSICAS</t>
    </r>
  </si>
  <si>
    <t xml:space="preserve">Rebaja en virtud de modificación Ley 20.124 </t>
  </si>
  <si>
    <r>
      <t xml:space="preserve">                                                              Categoría II: Rentas del Trabajo  </t>
    </r>
    <r>
      <rPr>
        <b/>
        <sz val="14"/>
        <color indexed="63"/>
        <rFont val="Arial"/>
        <family val="2"/>
      </rPr>
      <t>IRPF 2025</t>
    </r>
  </si>
  <si>
    <t xml:space="preserve">                                                              Estimación de la retención mensual. Vigencia: 1/01/2025</t>
  </si>
  <si>
    <t>Categoría II: Rentas del Trabajo IRPF 2025</t>
  </si>
  <si>
    <t>Estimación de la retención mensual  2025</t>
  </si>
  <si>
    <t xml:space="preserve">          Categoría II: Rentas del Trabajo  IRPF 2025</t>
  </si>
  <si>
    <t xml:space="preserve">          Estimación de la retención mensual 2025</t>
  </si>
  <si>
    <t xml:space="preserve">                                                  Estimación de la retención mensual  2025</t>
  </si>
  <si>
    <t>PARAMETROS 2025 (modificables)</t>
  </si>
  <si>
    <t>Instructivo IRPF Cat.II - Estimación retención mensual aplicable a partir de enero de 2025</t>
  </si>
  <si>
    <t xml:space="preserve">Escala de rentas para cálculo de impuesto </t>
  </si>
  <si>
    <t>Escala de rentas para deducciones</t>
  </si>
  <si>
    <t xml:space="preserve">Límite exclusión de retenciones </t>
  </si>
  <si>
    <t xml:space="preserve">Incremento 6% </t>
  </si>
</sst>
</file>

<file path=xl/styles.xml><?xml version="1.0" encoding="utf-8"?>
<styleSheet xmlns="http://schemas.openxmlformats.org/spreadsheetml/2006/main">
  <numFmts count="3">
    <numFmt numFmtId="164" formatCode="0.000%"/>
    <numFmt numFmtId="165" formatCode="_ [$€-2]\ * #,##0.00_ ;_ [$€-2]\ * \-#,##0.00_ ;_ [$€-2]\ * &quot;-&quot;??_ "/>
    <numFmt numFmtId="166" formatCode="0.0%"/>
  </numFmts>
  <fonts count="56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62"/>
      <name val="Arial"/>
      <family val="2"/>
    </font>
    <font>
      <b/>
      <sz val="10"/>
      <name val="Century Gothic"/>
      <family val="2"/>
    </font>
    <font>
      <b/>
      <sz val="12"/>
      <name val="Century Gothic"/>
      <family val="2"/>
    </font>
    <font>
      <b/>
      <sz val="11"/>
      <name val="Arial"/>
      <family val="2"/>
    </font>
    <font>
      <sz val="9"/>
      <name val="Century Gothic"/>
      <family val="2"/>
    </font>
    <font>
      <b/>
      <sz val="14"/>
      <name val="Century Gothic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i/>
      <sz val="8"/>
      <name val="Arial"/>
      <family val="2"/>
    </font>
    <font>
      <sz val="10"/>
      <color indexed="22"/>
      <name val="Arial"/>
      <family val="2"/>
    </font>
    <font>
      <b/>
      <sz val="12"/>
      <color indexed="10"/>
      <name val="Century Gothic"/>
      <family val="2"/>
    </font>
    <font>
      <b/>
      <sz val="11"/>
      <color indexed="62"/>
      <name val="Arial"/>
      <family val="2"/>
    </font>
    <font>
      <b/>
      <sz val="10"/>
      <color indexed="10"/>
      <name val="Arial"/>
      <family val="2"/>
    </font>
    <font>
      <b/>
      <sz val="12"/>
      <color indexed="23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4"/>
      <color indexed="52"/>
      <name val="Arial"/>
      <family val="2"/>
    </font>
    <font>
      <b/>
      <sz val="12"/>
      <color indexed="52"/>
      <name val="Arial"/>
      <family val="2"/>
    </font>
    <font>
      <b/>
      <sz val="11"/>
      <color indexed="52"/>
      <name val="Arial"/>
      <family val="2"/>
    </font>
    <font>
      <sz val="10"/>
      <color indexed="8"/>
      <name val="Arial"/>
      <family val="2"/>
    </font>
    <font>
      <i/>
      <sz val="8"/>
      <color indexed="8"/>
      <name val="Arial"/>
      <family val="2"/>
    </font>
    <font>
      <b/>
      <sz val="11"/>
      <color indexed="16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6"/>
      <name val="Arial"/>
      <family val="2"/>
    </font>
    <font>
      <b/>
      <sz val="13"/>
      <color indexed="52"/>
      <name val="Arial"/>
      <family val="2"/>
    </font>
    <font>
      <b/>
      <sz val="13"/>
      <color indexed="16"/>
      <name val="Arial"/>
      <family val="2"/>
    </font>
    <font>
      <b/>
      <sz val="16"/>
      <color indexed="16"/>
      <name val="Arial"/>
      <family val="2"/>
    </font>
    <font>
      <sz val="10"/>
      <color indexed="9"/>
      <name val="Arial"/>
      <family val="2"/>
    </font>
    <font>
      <sz val="10"/>
      <color indexed="4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53"/>
      <name val="Arial"/>
      <family val="2"/>
    </font>
    <font>
      <b/>
      <sz val="14"/>
      <color indexed="53"/>
      <name val="Arial"/>
      <family val="2"/>
    </font>
    <font>
      <b/>
      <sz val="16"/>
      <color indexed="53"/>
      <name val="Arial"/>
      <family val="2"/>
    </font>
    <font>
      <b/>
      <sz val="11"/>
      <color indexed="53"/>
      <name val="Arial"/>
      <family val="2"/>
    </font>
    <font>
      <b/>
      <sz val="12"/>
      <color indexed="63"/>
      <name val="Arial"/>
      <family val="2"/>
    </font>
    <font>
      <b/>
      <sz val="14"/>
      <color indexed="63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6"/>
      <color indexed="23"/>
      <name val="Arial"/>
      <family val="2"/>
    </font>
    <font>
      <b/>
      <sz val="11"/>
      <color indexed="23"/>
      <name val="Arial"/>
      <family val="2"/>
    </font>
    <font>
      <b/>
      <sz val="16"/>
      <color indexed="17"/>
      <name val="Arial"/>
      <family val="2"/>
    </font>
    <font>
      <b/>
      <sz val="11"/>
      <color indexed="1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56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56"/>
      </bottom>
      <diagonal/>
    </border>
    <border>
      <left/>
      <right style="thin">
        <color indexed="64"/>
      </right>
      <top/>
      <bottom style="medium">
        <color indexed="5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1">
    <xf numFmtId="0" fontId="0" fillId="0" borderId="0" xfId="0"/>
    <xf numFmtId="4" fontId="0" fillId="0" borderId="0" xfId="0" applyNumberFormat="1"/>
    <xf numFmtId="3" fontId="0" fillId="0" borderId="1" xfId="0" applyNumberFormat="1" applyFill="1" applyBorder="1" applyProtection="1"/>
    <xf numFmtId="0" fontId="0" fillId="0" borderId="0" xfId="0" applyFill="1" applyProtection="1"/>
    <xf numFmtId="0" fontId="0" fillId="0" borderId="0" xfId="0" applyFill="1" applyBorder="1" applyProtection="1"/>
    <xf numFmtId="4" fontId="0" fillId="0" borderId="0" xfId="0" applyNumberFormat="1" applyFill="1" applyBorder="1" applyAlignment="1" applyProtection="1">
      <alignment horizontal="center"/>
    </xf>
    <xf numFmtId="4" fontId="0" fillId="0" borderId="0" xfId="0" applyNumberFormat="1" applyFill="1" applyBorder="1" applyProtection="1"/>
    <xf numFmtId="3" fontId="0" fillId="0" borderId="0" xfId="0" applyNumberFormat="1" applyFill="1" applyBorder="1" applyProtection="1"/>
    <xf numFmtId="0" fontId="7" fillId="0" borderId="0" xfId="0" applyFont="1" applyFill="1" applyBorder="1" applyProtection="1"/>
    <xf numFmtId="0" fontId="3" fillId="0" borderId="0" xfId="0" applyFont="1" applyFill="1" applyBorder="1" applyProtection="1"/>
    <xf numFmtId="3" fontId="3" fillId="0" borderId="0" xfId="0" applyNumberFormat="1" applyFont="1" applyFill="1" applyBorder="1" applyProtection="1"/>
    <xf numFmtId="3" fontId="0" fillId="2" borderId="1" xfId="0" applyNumberFormat="1" applyFill="1" applyBorder="1" applyProtection="1">
      <protection locked="0"/>
    </xf>
    <xf numFmtId="0" fontId="14" fillId="0" borderId="0" xfId="0" applyFont="1" applyFill="1" applyBorder="1" applyProtection="1"/>
    <xf numFmtId="0" fontId="15" fillId="0" borderId="0" xfId="0" applyFont="1" applyFill="1" applyBorder="1" applyProtection="1"/>
    <xf numFmtId="3" fontId="0" fillId="3" borderId="1" xfId="0" applyNumberFormat="1" applyFill="1" applyBorder="1" applyProtection="1"/>
    <xf numFmtId="0" fontId="15" fillId="0" borderId="0" xfId="0" quotePrefix="1" applyFont="1" applyFill="1" applyBorder="1" applyProtection="1"/>
    <xf numFmtId="3" fontId="0" fillId="2" borderId="1" xfId="0" applyNumberFormat="1" applyFill="1" applyBorder="1" applyProtection="1"/>
    <xf numFmtId="3" fontId="0" fillId="4" borderId="1" xfId="0" applyNumberFormat="1" applyFill="1" applyBorder="1" applyProtection="1"/>
    <xf numFmtId="3" fontId="4" fillId="2" borderId="1" xfId="0" applyNumberFormat="1" applyFont="1" applyFill="1" applyBorder="1" applyAlignment="1" applyProtection="1">
      <alignment horizontal="center"/>
      <protection locked="0"/>
    </xf>
    <xf numFmtId="3" fontId="0" fillId="0" borderId="1" xfId="0" applyNumberFormat="1" applyFill="1" applyBorder="1" applyAlignment="1" applyProtection="1">
      <alignment wrapText="1"/>
    </xf>
    <xf numFmtId="0" fontId="0" fillId="3" borderId="0" xfId="0" applyFill="1" applyProtection="1"/>
    <xf numFmtId="4" fontId="13" fillId="3" borderId="0" xfId="0" applyNumberFormat="1" applyFont="1" applyFill="1" applyBorder="1" applyAlignment="1" applyProtection="1">
      <alignment horizontal="center"/>
    </xf>
    <xf numFmtId="0" fontId="13" fillId="3" borderId="0" xfId="0" applyFont="1" applyFill="1" applyBorder="1" applyProtection="1"/>
    <xf numFmtId="9" fontId="13" fillId="3" borderId="0" xfId="0" applyNumberFormat="1" applyFont="1" applyFill="1" applyBorder="1" applyProtection="1"/>
    <xf numFmtId="164" fontId="13" fillId="3" borderId="0" xfId="2" applyNumberFormat="1" applyFont="1" applyFill="1" applyBorder="1" applyAlignment="1" applyProtection="1">
      <alignment horizontal="center"/>
    </xf>
    <xf numFmtId="10" fontId="13" fillId="3" borderId="0" xfId="0" applyNumberFormat="1" applyFont="1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0" fontId="23" fillId="3" borderId="0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3" fontId="4" fillId="3" borderId="0" xfId="0" applyNumberFormat="1" applyFont="1" applyFill="1" applyBorder="1" applyAlignment="1" applyProtection="1">
      <alignment horizontal="right"/>
    </xf>
    <xf numFmtId="9" fontId="23" fillId="3" borderId="0" xfId="0" applyNumberFormat="1" applyFont="1" applyFill="1" applyBorder="1" applyAlignment="1" applyProtection="1">
      <alignment horizontal="center"/>
    </xf>
    <xf numFmtId="0" fontId="19" fillId="0" borderId="2" xfId="0" applyFont="1" applyFill="1" applyBorder="1" applyAlignment="1" applyProtection="1">
      <alignment wrapText="1"/>
    </xf>
    <xf numFmtId="0" fontId="8" fillId="0" borderId="2" xfId="0" applyFont="1" applyFill="1" applyBorder="1" applyAlignment="1" applyProtection="1">
      <alignment horizontal="center"/>
    </xf>
    <xf numFmtId="0" fontId="22" fillId="0" borderId="2" xfId="0" applyFont="1" applyFill="1" applyBorder="1" applyAlignment="1" applyProtection="1">
      <alignment horizontal="right" wrapText="1"/>
    </xf>
    <xf numFmtId="0" fontId="24" fillId="0" borderId="0" xfId="0" applyFont="1" applyFill="1" applyBorder="1" applyProtection="1"/>
    <xf numFmtId="0" fontId="25" fillId="2" borderId="1" xfId="0" applyFont="1" applyFill="1" applyBorder="1" applyAlignment="1" applyProtection="1">
      <alignment horizontal="center"/>
      <protection locked="0"/>
    </xf>
    <xf numFmtId="3" fontId="25" fillId="2" borderId="1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Border="1" applyAlignment="1" applyProtection="1"/>
    <xf numFmtId="3" fontId="20" fillId="0" borderId="0" xfId="0" applyNumberFormat="1" applyFont="1" applyFill="1" applyBorder="1" applyAlignment="1" applyProtection="1"/>
    <xf numFmtId="0" fontId="0" fillId="3" borderId="0" xfId="0" applyFill="1"/>
    <xf numFmtId="0" fontId="19" fillId="3" borderId="2" xfId="0" applyFont="1" applyFill="1" applyBorder="1" applyAlignment="1" applyProtection="1">
      <alignment wrapText="1"/>
    </xf>
    <xf numFmtId="0" fontId="8" fillId="3" borderId="2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/>
    <xf numFmtId="0" fontId="2" fillId="3" borderId="0" xfId="0" applyFont="1" applyFill="1" applyBorder="1" applyAlignment="1" applyProtection="1">
      <alignment vertical="center"/>
    </xf>
    <xf numFmtId="0" fontId="27" fillId="3" borderId="0" xfId="0" applyFont="1" applyFill="1" applyBorder="1" applyAlignment="1" applyProtection="1"/>
    <xf numFmtId="0" fontId="0" fillId="0" borderId="0" xfId="0" applyFill="1" applyBorder="1" applyAlignment="1" applyProtection="1">
      <alignment horizontal="center"/>
    </xf>
    <xf numFmtId="0" fontId="6" fillId="0" borderId="0" xfId="0" applyFont="1" applyFill="1" applyBorder="1" applyProtection="1"/>
    <xf numFmtId="3" fontId="36" fillId="0" borderId="0" xfId="0" applyNumberFormat="1" applyFont="1" applyFill="1" applyBorder="1" applyProtection="1"/>
    <xf numFmtId="3" fontId="37" fillId="0" borderId="0" xfId="0" applyNumberFormat="1" applyFont="1" applyFill="1" applyBorder="1" applyProtection="1"/>
    <xf numFmtId="3" fontId="32" fillId="0" borderId="0" xfId="0" applyNumberFormat="1" applyFont="1" applyFill="1" applyBorder="1" applyProtection="1">
      <protection hidden="1"/>
    </xf>
    <xf numFmtId="3" fontId="32" fillId="0" borderId="0" xfId="0" applyNumberFormat="1" applyFont="1" applyFill="1" applyBorder="1" applyAlignment="1" applyProtection="1">
      <alignment horizontal="right"/>
      <protection hidden="1"/>
    </xf>
    <xf numFmtId="0" fontId="19" fillId="0" borderId="2" xfId="0" applyFont="1" applyFill="1" applyBorder="1" applyAlignment="1" applyProtection="1">
      <alignment wrapText="1"/>
      <protection hidden="1"/>
    </xf>
    <xf numFmtId="0" fontId="3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4" fontId="0" fillId="0" borderId="0" xfId="0" applyNumberFormat="1" applyBorder="1" applyProtection="1">
      <protection hidden="1"/>
    </xf>
    <xf numFmtId="0" fontId="15" fillId="0" borderId="0" xfId="0" applyFont="1" applyBorder="1" applyProtection="1">
      <protection hidden="1"/>
    </xf>
    <xf numFmtId="3" fontId="0" fillId="0" borderId="0" xfId="0" applyNumberFormat="1" applyBorder="1" applyProtection="1">
      <protection hidden="1"/>
    </xf>
    <xf numFmtId="0" fontId="15" fillId="0" borderId="0" xfId="0" applyFont="1" applyFill="1" applyBorder="1" applyProtection="1">
      <protection hidden="1"/>
    </xf>
    <xf numFmtId="3" fontId="34" fillId="0" borderId="0" xfId="0" applyNumberFormat="1" applyFont="1" applyBorder="1" applyProtection="1">
      <protection hidden="1"/>
    </xf>
    <xf numFmtId="3" fontId="3" fillId="0" borderId="0" xfId="0" applyNumberFormat="1" applyFont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20" fillId="0" borderId="0" xfId="0" applyFont="1" applyFill="1" applyBorder="1" applyProtection="1">
      <protection hidden="1"/>
    </xf>
    <xf numFmtId="3" fontId="9" fillId="0" borderId="0" xfId="0" applyNumberFormat="1" applyFont="1" applyFill="1" applyBorder="1" applyProtection="1">
      <protection hidden="1"/>
    </xf>
    <xf numFmtId="4" fontId="3" fillId="0" borderId="0" xfId="0" applyNumberFormat="1" applyFont="1" applyFill="1" applyBorder="1" applyProtection="1">
      <protection hidden="1"/>
    </xf>
    <xf numFmtId="0" fontId="0" fillId="0" borderId="3" xfId="0" applyBorder="1" applyProtection="1">
      <protection hidden="1"/>
    </xf>
    <xf numFmtId="0" fontId="9" fillId="0" borderId="3" xfId="0" applyFont="1" applyBorder="1" applyProtection="1">
      <protection hidden="1"/>
    </xf>
    <xf numFmtId="0" fontId="0" fillId="0" borderId="3" xfId="0" applyFill="1" applyBorder="1" applyProtection="1">
      <protection hidden="1"/>
    </xf>
    <xf numFmtId="4" fontId="0" fillId="0" borderId="3" xfId="0" applyNumberForma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 wrapText="1"/>
      <protection hidden="1"/>
    </xf>
    <xf numFmtId="4" fontId="3" fillId="0" borderId="0" xfId="0" applyNumberFormat="1" applyFont="1" applyFill="1" applyBorder="1" applyAlignment="1" applyProtection="1">
      <alignment horizontal="right"/>
      <protection hidden="1"/>
    </xf>
    <xf numFmtId="0" fontId="3" fillId="0" borderId="0" xfId="0" applyFont="1" applyFill="1" applyBorder="1" applyAlignment="1" applyProtection="1">
      <alignment horizontal="right"/>
      <protection hidden="1"/>
    </xf>
    <xf numFmtId="0" fontId="10" fillId="0" borderId="0" xfId="0" applyFont="1" applyBorder="1" applyAlignment="1" applyProtection="1">
      <alignment horizontal="right"/>
      <protection hidden="1"/>
    </xf>
    <xf numFmtId="3" fontId="4" fillId="0" borderId="0" xfId="0" applyNumberFormat="1" applyFont="1" applyBorder="1" applyProtection="1">
      <protection hidden="1"/>
    </xf>
    <xf numFmtId="0" fontId="4" fillId="0" borderId="0" xfId="0" applyFont="1" applyBorder="1" applyProtection="1">
      <protection hidden="1"/>
    </xf>
    <xf numFmtId="3" fontId="5" fillId="0" borderId="0" xfId="0" applyNumberFormat="1" applyFont="1" applyBorder="1" applyProtection="1">
      <protection hidden="1"/>
    </xf>
    <xf numFmtId="3" fontId="3" fillId="0" borderId="0" xfId="0" applyNumberFormat="1" applyFont="1" applyFill="1" applyBorder="1" applyAlignment="1" applyProtection="1">
      <alignment horizontal="right"/>
      <protection hidden="1"/>
    </xf>
    <xf numFmtId="1" fontId="4" fillId="0" borderId="0" xfId="0" applyNumberFormat="1" applyFont="1" applyBorder="1" applyAlignment="1" applyProtection="1">
      <alignment horizontal="center"/>
      <protection hidden="1"/>
    </xf>
    <xf numFmtId="10" fontId="4" fillId="0" borderId="0" xfId="0" applyNumberFormat="1" applyFont="1" applyBorder="1" applyProtection="1">
      <protection hidden="1"/>
    </xf>
    <xf numFmtId="4" fontId="4" fillId="0" borderId="0" xfId="0" applyNumberFormat="1" applyFont="1" applyBorder="1" applyProtection="1">
      <protection hidden="1"/>
    </xf>
    <xf numFmtId="4" fontId="0" fillId="0" borderId="3" xfId="0" applyNumberFormat="1" applyBorder="1" applyProtection="1">
      <protection hidden="1"/>
    </xf>
    <xf numFmtId="0" fontId="35" fillId="0" borderId="0" xfId="0" applyFont="1" applyFill="1" applyBorder="1" applyProtection="1">
      <protection hidden="1"/>
    </xf>
    <xf numFmtId="0" fontId="0" fillId="0" borderId="4" xfId="0" applyBorder="1" applyProtection="1">
      <protection hidden="1"/>
    </xf>
    <xf numFmtId="0" fontId="20" fillId="0" borderId="4" xfId="0" applyFont="1" applyFill="1" applyBorder="1" applyProtection="1">
      <protection hidden="1"/>
    </xf>
    <xf numFmtId="0" fontId="0" fillId="0" borderId="4" xfId="0" applyFill="1" applyBorder="1" applyProtection="1">
      <protection hidden="1"/>
    </xf>
    <xf numFmtId="3" fontId="20" fillId="0" borderId="4" xfId="0" applyNumberFormat="1" applyFont="1" applyFill="1" applyBorder="1" applyProtection="1">
      <protection hidden="1"/>
    </xf>
    <xf numFmtId="3" fontId="0" fillId="3" borderId="0" xfId="0" applyNumberFormat="1" applyFill="1" applyBorder="1" applyProtection="1"/>
    <xf numFmtId="9" fontId="0" fillId="2" borderId="1" xfId="2" applyFont="1" applyFill="1" applyBorder="1" applyProtection="1">
      <protection locked="0"/>
    </xf>
    <xf numFmtId="166" fontId="0" fillId="2" borderId="1" xfId="2" applyNumberFormat="1" applyFont="1" applyFill="1" applyBorder="1" applyProtection="1">
      <protection locked="0"/>
    </xf>
    <xf numFmtId="164" fontId="0" fillId="2" borderId="1" xfId="2" applyNumberFormat="1" applyFont="1" applyFill="1" applyBorder="1" applyProtection="1">
      <protection locked="0"/>
    </xf>
    <xf numFmtId="0" fontId="39" fillId="0" borderId="0" xfId="0" applyFont="1" applyFill="1" applyBorder="1" applyProtection="1"/>
    <xf numFmtId="0" fontId="0" fillId="0" borderId="4" xfId="0" applyFill="1" applyBorder="1" applyProtection="1"/>
    <xf numFmtId="3" fontId="36" fillId="0" borderId="4" xfId="0" applyNumberFormat="1" applyFont="1" applyFill="1" applyBorder="1" applyProtection="1"/>
    <xf numFmtId="0" fontId="20" fillId="0" borderId="4" xfId="0" applyFont="1" applyFill="1" applyBorder="1" applyAlignment="1" applyProtection="1"/>
    <xf numFmtId="3" fontId="20" fillId="0" borderId="4" xfId="0" applyNumberFormat="1" applyFont="1" applyFill="1" applyBorder="1" applyAlignment="1" applyProtection="1"/>
    <xf numFmtId="3" fontId="37" fillId="0" borderId="4" xfId="0" applyNumberFormat="1" applyFont="1" applyFill="1" applyBorder="1" applyProtection="1"/>
    <xf numFmtId="0" fontId="0" fillId="0" borderId="3" xfId="0" applyFill="1" applyBorder="1" applyProtection="1"/>
    <xf numFmtId="0" fontId="7" fillId="0" borderId="3" xfId="0" applyFont="1" applyFill="1" applyBorder="1" applyProtection="1"/>
    <xf numFmtId="0" fontId="3" fillId="0" borderId="3" xfId="0" applyFont="1" applyFill="1" applyBorder="1" applyProtection="1"/>
    <xf numFmtId="3" fontId="3" fillId="0" borderId="3" xfId="0" applyNumberFormat="1" applyFont="1" applyFill="1" applyBorder="1" applyProtection="1"/>
    <xf numFmtId="3" fontId="38" fillId="0" borderId="0" xfId="0" applyNumberFormat="1" applyFont="1" applyFill="1" applyBorder="1" applyProtection="1"/>
    <xf numFmtId="0" fontId="0" fillId="0" borderId="5" xfId="0" applyFill="1" applyBorder="1" applyProtection="1"/>
    <xf numFmtId="0" fontId="0" fillId="0" borderId="6" xfId="0" applyFill="1" applyBorder="1" applyProtection="1"/>
    <xf numFmtId="0" fontId="15" fillId="0" borderId="7" xfId="0" applyFont="1" applyFill="1" applyBorder="1" applyProtection="1"/>
    <xf numFmtId="0" fontId="0" fillId="0" borderId="7" xfId="0" applyFill="1" applyBorder="1" applyProtection="1"/>
    <xf numFmtId="0" fontId="0" fillId="0" borderId="8" xfId="0" applyFill="1" applyBorder="1" applyProtection="1"/>
    <xf numFmtId="0" fontId="2" fillId="0" borderId="9" xfId="0" applyFont="1" applyFill="1" applyBorder="1" applyAlignment="1" applyProtection="1"/>
    <xf numFmtId="0" fontId="19" fillId="0" borderId="0" xfId="0" applyFont="1" applyFill="1" applyBorder="1" applyAlignment="1" applyProtection="1">
      <alignment wrapText="1"/>
    </xf>
    <xf numFmtId="0" fontId="8" fillId="0" borderId="0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/>
    <xf numFmtId="0" fontId="12" fillId="0" borderId="0" xfId="0" applyFont="1" applyFill="1" applyBorder="1" applyProtection="1">
      <protection hidden="1"/>
    </xf>
    <xf numFmtId="0" fontId="0" fillId="0" borderId="10" xfId="0" applyFill="1" applyBorder="1" applyProtection="1"/>
    <xf numFmtId="0" fontId="21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vertical="center"/>
    </xf>
    <xf numFmtId="0" fontId="15" fillId="5" borderId="0" xfId="0" applyFont="1" applyFill="1" applyBorder="1" applyAlignment="1" applyProtection="1">
      <alignment horizontal="center"/>
    </xf>
    <xf numFmtId="0" fontId="31" fillId="5" borderId="0" xfId="0" applyFont="1" applyFill="1" applyBorder="1" applyProtection="1"/>
    <xf numFmtId="0" fontId="0" fillId="5" borderId="0" xfId="0" applyFill="1" applyBorder="1" applyProtection="1"/>
    <xf numFmtId="4" fontId="0" fillId="5" borderId="0" xfId="0" applyNumberFormat="1" applyFill="1" applyBorder="1" applyAlignment="1" applyProtection="1">
      <alignment horizontal="center"/>
    </xf>
    <xf numFmtId="0" fontId="1" fillId="0" borderId="10" xfId="0" applyFont="1" applyFill="1" applyBorder="1" applyProtection="1"/>
    <xf numFmtId="0" fontId="12" fillId="0" borderId="10" xfId="0" applyFont="1" applyFill="1" applyBorder="1" applyProtection="1"/>
    <xf numFmtId="0" fontId="15" fillId="0" borderId="0" xfId="0" applyFont="1" applyFill="1" applyBorder="1" applyAlignment="1" applyProtection="1">
      <alignment horizontal="center"/>
    </xf>
    <xf numFmtId="3" fontId="12" fillId="0" borderId="0" xfId="0" applyNumberFormat="1" applyFont="1" applyFill="1" applyBorder="1" applyProtection="1"/>
    <xf numFmtId="0" fontId="15" fillId="0" borderId="0" xfId="0" applyFont="1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/>
    </xf>
    <xf numFmtId="0" fontId="30" fillId="0" borderId="0" xfId="0" applyFont="1" applyFill="1" applyBorder="1" applyProtection="1"/>
    <xf numFmtId="49" fontId="15" fillId="0" borderId="0" xfId="0" applyNumberFormat="1" applyFont="1" applyFill="1" applyBorder="1" applyAlignment="1" applyProtection="1">
      <alignment horizontal="center"/>
    </xf>
    <xf numFmtId="0" fontId="0" fillId="0" borderId="11" xfId="0" applyFill="1" applyBorder="1" applyProtection="1"/>
    <xf numFmtId="0" fontId="0" fillId="0" borderId="12" xfId="0" applyFill="1" applyBorder="1" applyProtection="1"/>
    <xf numFmtId="0" fontId="3" fillId="0" borderId="4" xfId="0" applyFont="1" applyFill="1" applyBorder="1" applyProtection="1"/>
    <xf numFmtId="0" fontId="17" fillId="3" borderId="4" xfId="0" applyFont="1" applyFill="1" applyBorder="1" applyAlignment="1" applyProtection="1">
      <alignment horizontal="left"/>
    </xf>
    <xf numFmtId="3" fontId="16" fillId="0" borderId="4" xfId="0" applyNumberFormat="1" applyFont="1" applyFill="1" applyBorder="1" applyProtection="1"/>
    <xf numFmtId="0" fontId="33" fillId="0" borderId="0" xfId="0" applyFont="1" applyBorder="1" applyAlignment="1" applyProtection="1">
      <alignment vertical="center"/>
      <protection hidden="1"/>
    </xf>
    <xf numFmtId="0" fontId="0" fillId="0" borderId="5" xfId="0" applyFill="1" applyBorder="1" applyProtection="1">
      <protection hidden="1"/>
    </xf>
    <xf numFmtId="0" fontId="0" fillId="0" borderId="6" xfId="0" applyFill="1" applyBorder="1" applyProtection="1">
      <protection hidden="1"/>
    </xf>
    <xf numFmtId="0" fontId="11" fillId="0" borderId="7" xfId="0" applyFont="1" applyFill="1" applyBorder="1" applyAlignment="1" applyProtection="1">
      <alignment horizontal="left"/>
      <protection hidden="1"/>
    </xf>
    <xf numFmtId="0" fontId="29" fillId="0" borderId="0" xfId="0" applyFont="1" applyFill="1" applyBorder="1" applyAlignment="1" applyProtection="1">
      <protection hidden="1"/>
    </xf>
    <xf numFmtId="0" fontId="29" fillId="0" borderId="10" xfId="0" applyFont="1" applyFill="1" applyBorder="1" applyAlignment="1" applyProtection="1">
      <protection hidden="1"/>
    </xf>
    <xf numFmtId="0" fontId="0" fillId="0" borderId="7" xfId="0" applyFill="1" applyBorder="1" applyProtection="1">
      <protection hidden="1"/>
    </xf>
    <xf numFmtId="0" fontId="33" fillId="0" borderId="10" xfId="0" applyFont="1" applyBorder="1" applyAlignment="1" applyProtection="1">
      <alignment vertical="center"/>
      <protection hidden="1"/>
    </xf>
    <xf numFmtId="0" fontId="0" fillId="0" borderId="7" xfId="0" applyBorder="1" applyProtection="1">
      <protection hidden="1"/>
    </xf>
    <xf numFmtId="0" fontId="19" fillId="0" borderId="8" xfId="0" applyFont="1" applyFill="1" applyBorder="1" applyAlignment="1" applyProtection="1">
      <alignment wrapText="1"/>
      <protection hidden="1"/>
    </xf>
    <xf numFmtId="0" fontId="19" fillId="0" borderId="9" xfId="0" applyFont="1" applyFill="1" applyBorder="1" applyAlignment="1" applyProtection="1">
      <alignment wrapText="1"/>
      <protection hidden="1"/>
    </xf>
    <xf numFmtId="0" fontId="0" fillId="0" borderId="10" xfId="0" applyBorder="1" applyProtection="1">
      <protection hidden="1"/>
    </xf>
    <xf numFmtId="3" fontId="0" fillId="0" borderId="10" xfId="0" applyNumberFormat="1" applyBorder="1" applyProtection="1">
      <protection hidden="1"/>
    </xf>
    <xf numFmtId="3" fontId="34" fillId="0" borderId="10" xfId="0" applyNumberFormat="1" applyFont="1" applyBorder="1" applyProtection="1">
      <protection hidden="1"/>
    </xf>
    <xf numFmtId="3" fontId="3" fillId="0" borderId="10" xfId="0" applyNumberFormat="1" applyFont="1" applyBorder="1" applyProtection="1">
      <protection hidden="1"/>
    </xf>
    <xf numFmtId="0" fontId="0" fillId="0" borderId="10" xfId="0" applyFill="1" applyBorder="1" applyProtection="1">
      <protection hidden="1"/>
    </xf>
    <xf numFmtId="3" fontId="9" fillId="0" borderId="10" xfId="0" applyNumberFormat="1" applyFont="1" applyFill="1" applyBorder="1" applyProtection="1">
      <protection hidden="1"/>
    </xf>
    <xf numFmtId="0" fontId="3" fillId="0" borderId="10" xfId="0" applyFont="1" applyFill="1" applyBorder="1" applyProtection="1">
      <protection hidden="1"/>
    </xf>
    <xf numFmtId="0" fontId="0" fillId="0" borderId="5" xfId="0" applyBorder="1" applyProtection="1">
      <protection hidden="1"/>
    </xf>
    <xf numFmtId="0" fontId="3" fillId="0" borderId="10" xfId="0" applyFont="1" applyFill="1" applyBorder="1" applyAlignment="1" applyProtection="1">
      <alignment horizontal="right"/>
      <protection hidden="1"/>
    </xf>
    <xf numFmtId="3" fontId="4" fillId="0" borderId="10" xfId="0" applyNumberFormat="1" applyFont="1" applyBorder="1" applyProtection="1">
      <protection hidden="1"/>
    </xf>
    <xf numFmtId="3" fontId="5" fillId="0" borderId="10" xfId="0" applyNumberFormat="1" applyFont="1" applyBorder="1" applyProtection="1">
      <protection hidden="1"/>
    </xf>
    <xf numFmtId="3" fontId="3" fillId="0" borderId="10" xfId="0" applyNumberFormat="1" applyFont="1" applyFill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3" fontId="32" fillId="0" borderId="10" xfId="0" applyNumberFormat="1" applyFont="1" applyFill="1" applyBorder="1" applyProtection="1">
      <protection hidden="1"/>
    </xf>
    <xf numFmtId="0" fontId="35" fillId="0" borderId="10" xfId="0" applyFont="1" applyFill="1" applyBorder="1" applyProtection="1">
      <protection hidden="1"/>
    </xf>
    <xf numFmtId="3" fontId="32" fillId="0" borderId="10" xfId="0" applyNumberFormat="1" applyFont="1" applyFill="1" applyBorder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3" fontId="20" fillId="0" borderId="12" xfId="0" applyNumberFormat="1" applyFont="1" applyFill="1" applyBorder="1" applyProtection="1">
      <protection hidden="1"/>
    </xf>
    <xf numFmtId="4" fontId="0" fillId="0" borderId="4" xfId="0" applyNumberFormat="1" applyBorder="1" applyProtection="1">
      <protection hidden="1"/>
    </xf>
    <xf numFmtId="0" fontId="17" fillId="3" borderId="4" xfId="0" applyFont="1" applyFill="1" applyBorder="1" applyAlignment="1" applyProtection="1">
      <alignment horizontal="left"/>
      <protection hidden="1"/>
    </xf>
    <xf numFmtId="0" fontId="17" fillId="3" borderId="12" xfId="0" applyFont="1" applyFill="1" applyBorder="1" applyAlignment="1" applyProtection="1">
      <alignment horizontal="left"/>
      <protection hidden="1"/>
    </xf>
    <xf numFmtId="0" fontId="0" fillId="6" borderId="0" xfId="0" applyFill="1" applyProtection="1"/>
    <xf numFmtId="0" fontId="12" fillId="6" borderId="0" xfId="0" applyFont="1" applyFill="1" applyProtection="1">
      <protection hidden="1"/>
    </xf>
    <xf numFmtId="0" fontId="0" fillId="6" borderId="0" xfId="0" applyFill="1" applyProtection="1">
      <protection hidden="1"/>
    </xf>
    <xf numFmtId="4" fontId="0" fillId="6" borderId="0" xfId="0" applyNumberFormat="1" applyFill="1" applyProtection="1">
      <protection hidden="1"/>
    </xf>
    <xf numFmtId="0" fontId="0" fillId="6" borderId="0" xfId="0" applyFill="1"/>
    <xf numFmtId="0" fontId="1" fillId="6" borderId="0" xfId="0" applyFont="1" applyFill="1" applyProtection="1">
      <protection hidden="1"/>
    </xf>
    <xf numFmtId="0" fontId="18" fillId="6" borderId="0" xfId="0" applyFont="1" applyFill="1" applyProtection="1">
      <protection hidden="1"/>
    </xf>
    <xf numFmtId="0" fontId="12" fillId="6" borderId="0" xfId="0" applyFont="1" applyFill="1"/>
    <xf numFmtId="0" fontId="11" fillId="6" borderId="0" xfId="0" applyFont="1" applyFill="1" applyAlignment="1" applyProtection="1"/>
    <xf numFmtId="0" fontId="2" fillId="6" borderId="0" xfId="0" applyFont="1" applyFill="1" applyBorder="1" applyAlignment="1" applyProtection="1">
      <alignment vertical="center" wrapText="1"/>
    </xf>
    <xf numFmtId="0" fontId="8" fillId="6" borderId="0" xfId="0" applyFont="1" applyFill="1" applyAlignment="1" applyProtection="1">
      <alignment horizontal="center"/>
    </xf>
    <xf numFmtId="4" fontId="0" fillId="6" borderId="0" xfId="0" applyNumberFormat="1" applyFill="1"/>
    <xf numFmtId="0" fontId="2" fillId="6" borderId="0" xfId="0" applyFont="1" applyFill="1" applyAlignment="1" applyProtection="1"/>
    <xf numFmtId="0" fontId="0" fillId="3" borderId="5" xfId="0" applyFill="1" applyBorder="1" applyProtection="1"/>
    <xf numFmtId="0" fontId="0" fillId="3" borderId="3" xfId="0" applyFill="1" applyBorder="1" applyProtection="1"/>
    <xf numFmtId="0" fontId="0" fillId="3" borderId="6" xfId="0" applyFill="1" applyBorder="1" applyProtection="1"/>
    <xf numFmtId="0" fontId="0" fillId="3" borderId="7" xfId="0" applyFill="1" applyBorder="1" applyProtection="1"/>
    <xf numFmtId="0" fontId="0" fillId="3" borderId="8" xfId="0" applyFill="1" applyBorder="1" applyProtection="1"/>
    <xf numFmtId="0" fontId="22" fillId="0" borderId="9" xfId="0" applyFont="1" applyFill="1" applyBorder="1" applyAlignment="1" applyProtection="1">
      <alignment horizontal="right" wrapText="1"/>
    </xf>
    <xf numFmtId="0" fontId="11" fillId="3" borderId="0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/>
    </xf>
    <xf numFmtId="0" fontId="8" fillId="3" borderId="10" xfId="0" applyFont="1" applyFill="1" applyBorder="1" applyAlignment="1" applyProtection="1">
      <alignment horizontal="center"/>
    </xf>
    <xf numFmtId="0" fontId="13" fillId="3" borderId="7" xfId="0" applyFont="1" applyFill="1" applyBorder="1" applyProtection="1"/>
    <xf numFmtId="0" fontId="2" fillId="3" borderId="0" xfId="0" applyFont="1" applyFill="1" applyBorder="1" applyAlignment="1" applyProtection="1">
      <alignment vertical="top"/>
    </xf>
    <xf numFmtId="0" fontId="13" fillId="3" borderId="10" xfId="0" applyFont="1" applyFill="1" applyBorder="1" applyProtection="1"/>
    <xf numFmtId="0" fontId="13" fillId="3" borderId="11" xfId="0" applyFont="1" applyFill="1" applyBorder="1" applyProtection="1"/>
    <xf numFmtId="0" fontId="13" fillId="3" borderId="4" xfId="0" applyFont="1" applyFill="1" applyBorder="1" applyProtection="1"/>
    <xf numFmtId="164" fontId="13" fillId="3" borderId="4" xfId="2" applyNumberFormat="1" applyFont="1" applyFill="1" applyBorder="1" applyAlignment="1" applyProtection="1">
      <alignment horizontal="center"/>
    </xf>
    <xf numFmtId="0" fontId="13" fillId="3" borderId="12" xfId="0" applyFont="1" applyFill="1" applyBorder="1" applyProtection="1"/>
    <xf numFmtId="0" fontId="0" fillId="3" borderId="0" xfId="0" applyFill="1" applyBorder="1"/>
    <xf numFmtId="0" fontId="27" fillId="3" borderId="10" xfId="0" applyFont="1" applyFill="1" applyBorder="1" applyAlignment="1" applyProtection="1"/>
    <xf numFmtId="0" fontId="2" fillId="3" borderId="10" xfId="0" applyFont="1" applyFill="1" applyBorder="1" applyAlignment="1" applyProtection="1">
      <alignment vertical="center"/>
    </xf>
    <xf numFmtId="0" fontId="8" fillId="3" borderId="9" xfId="0" applyFont="1" applyFill="1" applyBorder="1" applyAlignment="1" applyProtection="1">
      <alignment horizontal="center"/>
    </xf>
    <xf numFmtId="0" fontId="0" fillId="3" borderId="7" xfId="0" applyFill="1" applyBorder="1"/>
    <xf numFmtId="0" fontId="0" fillId="3" borderId="10" xfId="0" applyFill="1" applyBorder="1"/>
    <xf numFmtId="0" fontId="26" fillId="3" borderId="0" xfId="0" applyFont="1" applyFill="1" applyBorder="1"/>
    <xf numFmtId="0" fontId="0" fillId="3" borderId="11" xfId="0" applyFill="1" applyBorder="1"/>
    <xf numFmtId="0" fontId="0" fillId="3" borderId="4" xfId="0" applyFill="1" applyBorder="1"/>
    <xf numFmtId="0" fontId="0" fillId="3" borderId="12" xfId="0" applyFill="1" applyBorder="1"/>
    <xf numFmtId="0" fontId="40" fillId="6" borderId="0" xfId="0" applyFont="1" applyFill="1" applyProtection="1">
      <protection hidden="1"/>
    </xf>
    <xf numFmtId="3" fontId="40" fillId="6" borderId="0" xfId="0" applyNumberFormat="1" applyFont="1" applyFill="1" applyProtection="1">
      <protection hidden="1"/>
    </xf>
    <xf numFmtId="3" fontId="41" fillId="2" borderId="1" xfId="0" applyNumberFormat="1" applyFont="1" applyFill="1" applyBorder="1" applyAlignment="1" applyProtection="1">
      <alignment horizontal="center"/>
      <protection locked="0"/>
    </xf>
    <xf numFmtId="0" fontId="28" fillId="0" borderId="0" xfId="0" applyFont="1" applyBorder="1" applyProtection="1">
      <protection hidden="1"/>
    </xf>
    <xf numFmtId="0" fontId="28" fillId="0" borderId="0" xfId="0" applyFont="1" applyFill="1" applyBorder="1" applyAlignment="1" applyProtection="1">
      <alignment horizontal="left"/>
    </xf>
    <xf numFmtId="0" fontId="23" fillId="3" borderId="1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3" fontId="4" fillId="3" borderId="1" xfId="0" applyNumberFormat="1" applyFont="1" applyFill="1" applyBorder="1" applyAlignment="1" applyProtection="1">
      <alignment horizontal="right"/>
    </xf>
    <xf numFmtId="0" fontId="23" fillId="3" borderId="13" xfId="0" applyFont="1" applyFill="1" applyBorder="1" applyAlignment="1" applyProtection="1">
      <alignment horizontal="center"/>
    </xf>
    <xf numFmtId="0" fontId="23" fillId="3" borderId="14" xfId="0" applyFont="1" applyFill="1" applyBorder="1" applyAlignment="1" applyProtection="1">
      <alignment horizontal="center"/>
    </xf>
    <xf numFmtId="9" fontId="23" fillId="3" borderId="15" xfId="0" applyNumberFormat="1" applyFont="1" applyFill="1" applyBorder="1" applyAlignment="1" applyProtection="1">
      <alignment horizontal="center"/>
    </xf>
    <xf numFmtId="0" fontId="23" fillId="3" borderId="16" xfId="0" applyFont="1" applyFill="1" applyBorder="1" applyAlignment="1" applyProtection="1">
      <alignment horizontal="center"/>
    </xf>
    <xf numFmtId="0" fontId="4" fillId="3" borderId="17" xfId="0" applyFont="1" applyFill="1" applyBorder="1" applyAlignment="1" applyProtection="1">
      <alignment horizontal="center"/>
    </xf>
    <xf numFmtId="3" fontId="4" fillId="3" borderId="17" xfId="0" applyNumberFormat="1" applyFont="1" applyFill="1" applyBorder="1" applyAlignment="1" applyProtection="1">
      <alignment horizontal="right"/>
    </xf>
    <xf numFmtId="9" fontId="23" fillId="3" borderId="18" xfId="0" applyNumberFormat="1" applyFont="1" applyFill="1" applyBorder="1" applyAlignment="1" applyProtection="1">
      <alignment horizontal="center"/>
    </xf>
    <xf numFmtId="0" fontId="25" fillId="3" borderId="19" xfId="0" applyFont="1" applyFill="1" applyBorder="1" applyAlignment="1" applyProtection="1"/>
    <xf numFmtId="0" fontId="25" fillId="3" borderId="20" xfId="0" applyFont="1" applyFill="1" applyBorder="1" applyAlignment="1" applyProtection="1"/>
    <xf numFmtId="0" fontId="25" fillId="3" borderId="1" xfId="0" applyFont="1" applyFill="1" applyBorder="1" applyAlignment="1" applyProtection="1">
      <alignment horizontal="center"/>
    </xf>
    <xf numFmtId="0" fontId="5" fillId="3" borderId="21" xfId="0" applyFont="1" applyFill="1" applyBorder="1" applyAlignment="1" applyProtection="1"/>
    <xf numFmtId="0" fontId="25" fillId="3" borderId="22" xfId="0" applyFont="1" applyFill="1" applyBorder="1" applyAlignment="1" applyProtection="1">
      <alignment horizontal="center"/>
    </xf>
    <xf numFmtId="4" fontId="5" fillId="0" borderId="0" xfId="0" applyNumberFormat="1" applyFont="1" applyFill="1" applyBorder="1" applyAlignment="1" applyProtection="1">
      <alignment horizontal="right"/>
      <protection hidden="1"/>
    </xf>
    <xf numFmtId="0" fontId="42" fillId="0" borderId="0" xfId="0" applyFont="1" applyFill="1" applyBorder="1" applyAlignment="1" applyProtection="1">
      <alignment horizontal="right"/>
      <protection hidden="1"/>
    </xf>
    <xf numFmtId="0" fontId="43" fillId="0" borderId="0" xfId="0" applyFont="1" applyFill="1" applyBorder="1" applyProtection="1"/>
    <xf numFmtId="3" fontId="45" fillId="0" borderId="0" xfId="0" applyNumberFormat="1" applyFont="1" applyFill="1" applyBorder="1" applyProtection="1"/>
    <xf numFmtId="0" fontId="44" fillId="3" borderId="0" xfId="0" applyFont="1" applyFill="1" applyBorder="1" applyAlignment="1" applyProtection="1"/>
    <xf numFmtId="0" fontId="43" fillId="3" borderId="0" xfId="0" applyFont="1" applyFill="1" applyBorder="1"/>
    <xf numFmtId="0" fontId="46" fillId="0" borderId="0" xfId="0" applyFont="1" applyFill="1" applyBorder="1" applyAlignment="1" applyProtection="1">
      <protection hidden="1"/>
    </xf>
    <xf numFmtId="0" fontId="46" fillId="0" borderId="0" xfId="0" applyFont="1" applyFill="1" applyBorder="1" applyProtection="1">
      <protection hidden="1"/>
    </xf>
    <xf numFmtId="0" fontId="47" fillId="3" borderId="0" xfId="0" applyFont="1" applyFill="1" applyBorder="1" applyAlignment="1" applyProtection="1">
      <alignment vertical="center"/>
    </xf>
    <xf numFmtId="0" fontId="47" fillId="0" borderId="0" xfId="0" applyFont="1" applyBorder="1" applyAlignment="1" applyProtection="1">
      <alignment vertical="center"/>
      <protection hidden="1"/>
    </xf>
    <xf numFmtId="3" fontId="1" fillId="2" borderId="1" xfId="0" applyNumberFormat="1" applyFont="1" applyFill="1" applyBorder="1" applyProtection="1">
      <protection locked="0"/>
    </xf>
    <xf numFmtId="0" fontId="3" fillId="3" borderId="0" xfId="0" applyFont="1" applyFill="1" applyBorder="1" applyProtection="1"/>
    <xf numFmtId="0" fontId="49" fillId="0" borderId="0" xfId="0" applyFont="1" applyFill="1" applyBorder="1" applyProtection="1"/>
    <xf numFmtId="0" fontId="50" fillId="0" borderId="0" xfId="0" applyFont="1" applyBorder="1" applyProtection="1">
      <protection hidden="1"/>
    </xf>
    <xf numFmtId="0" fontId="51" fillId="0" borderId="2" xfId="0" applyFont="1" applyFill="1" applyBorder="1" applyAlignment="1" applyProtection="1">
      <alignment horizontal="right" wrapText="1"/>
    </xf>
    <xf numFmtId="3" fontId="52" fillId="0" borderId="0" xfId="0" applyNumberFormat="1" applyFont="1" applyFill="1" applyBorder="1" applyProtection="1"/>
    <xf numFmtId="0" fontId="53" fillId="0" borderId="0" xfId="0" applyFont="1" applyFill="1" applyBorder="1" applyAlignment="1" applyProtection="1"/>
    <xf numFmtId="3" fontId="53" fillId="0" borderId="0" xfId="0" applyNumberFormat="1" applyFont="1" applyFill="1" applyBorder="1" applyAlignment="1" applyProtection="1"/>
    <xf numFmtId="3" fontId="54" fillId="0" borderId="0" xfId="0" applyNumberFormat="1" applyFont="1" applyFill="1" applyBorder="1" applyProtection="1"/>
    <xf numFmtId="0" fontId="55" fillId="0" borderId="0" xfId="0" applyFont="1" applyFill="1" applyBorder="1" applyAlignment="1" applyProtection="1"/>
    <xf numFmtId="3" fontId="55" fillId="0" borderId="0" xfId="0" applyNumberFormat="1" applyFont="1" applyFill="1" applyBorder="1" applyAlignment="1" applyProtection="1"/>
    <xf numFmtId="0" fontId="44" fillId="0" borderId="0" xfId="0" applyFont="1" applyFill="1" applyBorder="1" applyAlignment="1" applyProtection="1"/>
    <xf numFmtId="0" fontId="44" fillId="0" borderId="10" xfId="0" applyFont="1" applyFill="1" applyBorder="1" applyAlignment="1" applyProtection="1"/>
    <xf numFmtId="0" fontId="1" fillId="0" borderId="0" xfId="0" applyFont="1" applyFill="1" applyBorder="1" applyProtection="1">
      <protection hidden="1"/>
    </xf>
    <xf numFmtId="0" fontId="0" fillId="5" borderId="0" xfId="0" applyFill="1" applyBorder="1" applyAlignment="1" applyProtection="1">
      <alignment horizontal="left"/>
    </xf>
    <xf numFmtId="0" fontId="45" fillId="0" borderId="0" xfId="0" applyFont="1" applyFill="1" applyBorder="1" applyAlignment="1" applyProtection="1">
      <alignment horizontal="left"/>
    </xf>
    <xf numFmtId="0" fontId="45" fillId="0" borderId="10" xfId="0" applyFont="1" applyFill="1" applyBorder="1" applyAlignment="1" applyProtection="1">
      <alignment horizontal="left"/>
    </xf>
    <xf numFmtId="0" fontId="47" fillId="0" borderId="0" xfId="0" applyFont="1" applyBorder="1" applyAlignment="1" applyProtection="1">
      <alignment horizontal="left" vertical="center"/>
    </xf>
    <xf numFmtId="0" fontId="47" fillId="0" borderId="10" xfId="0" applyFont="1" applyBorder="1" applyAlignment="1" applyProtection="1">
      <alignment horizontal="left" vertical="center"/>
    </xf>
    <xf numFmtId="0" fontId="47" fillId="0" borderId="0" xfId="0" applyFont="1" applyFill="1" applyBorder="1" applyAlignment="1" applyProtection="1">
      <alignment horizontal="left" vertical="center"/>
    </xf>
    <xf numFmtId="0" fontId="47" fillId="0" borderId="10" xfId="0" applyFont="1" applyFill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0" fontId="33" fillId="6" borderId="0" xfId="0" applyFont="1" applyFill="1" applyBorder="1" applyAlignment="1" applyProtection="1">
      <alignment horizontal="left" vertical="center"/>
    </xf>
    <xf numFmtId="3" fontId="4" fillId="0" borderId="0" xfId="0" applyNumberFormat="1" applyFont="1" applyBorder="1" applyAlignment="1" applyProtection="1">
      <alignment horizontal="center"/>
      <protection hidden="1"/>
    </xf>
    <xf numFmtId="0" fontId="25" fillId="3" borderId="14" xfId="0" applyFont="1" applyFill="1" applyBorder="1" applyAlignment="1" applyProtection="1">
      <alignment horizontal="center"/>
    </xf>
    <xf numFmtId="0" fontId="25" fillId="3" borderId="1" xfId="0" applyFont="1" applyFill="1" applyBorder="1" applyAlignment="1" applyProtection="1">
      <alignment horizontal="center"/>
    </xf>
    <xf numFmtId="0" fontId="25" fillId="3" borderId="16" xfId="0" applyFont="1" applyFill="1" applyBorder="1" applyAlignment="1" applyProtection="1">
      <alignment horizontal="center"/>
    </xf>
    <xf numFmtId="0" fontId="25" fillId="3" borderId="17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wrapText="1"/>
    </xf>
    <xf numFmtId="0" fontId="2" fillId="0" borderId="10" xfId="0" applyFont="1" applyFill="1" applyBorder="1" applyAlignment="1" applyProtection="1">
      <alignment horizontal="left" wrapText="1"/>
    </xf>
    <xf numFmtId="0" fontId="23" fillId="3" borderId="23" xfId="0" applyFont="1" applyFill="1" applyBorder="1" applyAlignment="1" applyProtection="1">
      <alignment horizontal="center"/>
    </xf>
    <xf numFmtId="0" fontId="23" fillId="3" borderId="24" xfId="0" applyFont="1" applyFill="1" applyBorder="1" applyAlignment="1" applyProtection="1">
      <alignment horizontal="center"/>
    </xf>
    <xf numFmtId="0" fontId="44" fillId="0" borderId="0" xfId="0" applyFont="1" applyFill="1" applyBorder="1" applyAlignment="1" applyProtection="1">
      <alignment horizontal="left"/>
    </xf>
    <xf numFmtId="0" fontId="44" fillId="0" borderId="10" xfId="0" applyFont="1" applyFill="1" applyBorder="1" applyAlignment="1" applyProtection="1">
      <alignment horizontal="left"/>
    </xf>
  </cellXfs>
  <cellStyles count="3">
    <cellStyle name="Euro" xfId="1"/>
    <cellStyle name="Normal" xfId="0" builtinId="0"/>
    <cellStyle name="Porcentual" xfId="2" builtinId="5"/>
  </cellStyles>
  <dxfs count="16">
    <dxf>
      <font>
        <b/>
        <i val="0"/>
        <condense val="0"/>
        <extend val="0"/>
        <color indexed="22"/>
      </font>
      <fill>
        <patternFill patternType="lightGray"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indexed="22"/>
      </font>
      <fill>
        <patternFill patternType="lightGray">
          <fgColor indexed="64"/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22"/>
      </font>
      <fill>
        <patternFill patternType="solid">
          <fgColor indexed="64"/>
        </patternFill>
      </fill>
    </dxf>
    <dxf>
      <font>
        <b/>
        <i val="0"/>
        <condense val="0"/>
        <extend val="0"/>
        <color indexed="22"/>
      </font>
      <fill>
        <patternFill patternType="lightGray"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22"/>
      </font>
      <fill>
        <patternFill patternType="lightGray"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indexed="22"/>
      </font>
      <fill>
        <patternFill patternType="lightGray"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22"/>
      </font>
    </dxf>
    <dxf>
      <font>
        <b/>
        <i val="0"/>
        <condense val="0"/>
        <extend val="0"/>
        <color indexed="22"/>
      </font>
      <fill>
        <patternFill patternType="lightGray"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indexed="22"/>
      </font>
      <fill>
        <patternFill patternType="lightGray">
          <fgColor indexed="64"/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22"/>
      </font>
      <fill>
        <patternFill patternType="solid">
          <fgColor indexed="64"/>
        </patternFill>
      </fill>
    </dxf>
    <dxf>
      <font>
        <b/>
        <i val="0"/>
        <condense val="0"/>
        <extend val="0"/>
        <color indexed="22"/>
      </font>
      <fill>
        <patternFill patternType="lightGray"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22"/>
      </font>
      <fill>
        <patternFill patternType="lightGray"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indexed="22"/>
      </font>
      <fill>
        <patternFill patternType="lightGray"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2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67</xdr:row>
      <xdr:rowOff>9525</xdr:rowOff>
    </xdr:from>
    <xdr:to>
      <xdr:col>7</xdr:col>
      <xdr:colOff>1495425</xdr:colOff>
      <xdr:row>113</xdr:row>
      <xdr:rowOff>19050</xdr:rowOff>
    </xdr:to>
    <xdr:pic>
      <xdr:nvPicPr>
        <xdr:cNvPr id="2049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11087100"/>
          <a:ext cx="5276850" cy="7458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9</xdr:row>
      <xdr:rowOff>57150</xdr:rowOff>
    </xdr:from>
    <xdr:to>
      <xdr:col>7</xdr:col>
      <xdr:colOff>1466850</xdr:colOff>
      <xdr:row>60</xdr:row>
      <xdr:rowOff>38100</xdr:rowOff>
    </xdr:to>
    <xdr:pic>
      <xdr:nvPicPr>
        <xdr:cNvPr id="2050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5400" y="1743075"/>
          <a:ext cx="5267325" cy="823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</xdr:row>
      <xdr:rowOff>66675</xdr:rowOff>
    </xdr:from>
    <xdr:to>
      <xdr:col>4</xdr:col>
      <xdr:colOff>238125</xdr:colOff>
      <xdr:row>5</xdr:row>
      <xdr:rowOff>152400</xdr:rowOff>
    </xdr:to>
    <xdr:pic>
      <xdr:nvPicPr>
        <xdr:cNvPr id="2051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228600"/>
          <a:ext cx="26670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259080</xdr:colOff>
      <xdr:row>9</xdr:row>
      <xdr:rowOff>30480</xdr:rowOff>
    </xdr:from>
    <xdr:to>
      <xdr:col>11</xdr:col>
      <xdr:colOff>38100</xdr:colOff>
      <xdr:row>11</xdr:row>
      <xdr:rowOff>152400</xdr:rowOff>
    </xdr:to>
    <xdr:sp macro="[0]!Rectánguloredondeado_Haga_clic_en" textlink="">
      <xdr:nvSpPr>
        <xdr:cNvPr id="1100" name="2 Rectángulo redondeado"/>
        <xdr:cNvSpPr>
          <a:spLocks noChangeArrowheads="1"/>
        </xdr:cNvSpPr>
      </xdr:nvSpPr>
      <xdr:spPr bwMode="auto">
        <a:xfrm>
          <a:off x="6926580" y="1577340"/>
          <a:ext cx="1554480" cy="312420"/>
        </a:xfrm>
        <a:prstGeom prst="roundRect">
          <a:avLst>
            <a:gd name="adj" fmla="val 16667"/>
          </a:avLst>
        </a:prstGeom>
        <a:solidFill>
          <a:srgbClr val="BFBFBF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Calibri"/>
            </a:rPr>
            <a:t>Limpiar formulario</a:t>
          </a:r>
          <a:endParaRPr lang="es-ES" sz="1000" b="0" i="0" strike="noStrike">
            <a:solidFill>
              <a:srgbClr val="FFFFFF"/>
            </a:solidFill>
            <a:latin typeface="Calibri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Calibri"/>
            </a:rPr>
            <a:t>Limpiar Formulario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19050</xdr:rowOff>
    </xdr:from>
    <xdr:to>
      <xdr:col>5</xdr:col>
      <xdr:colOff>9525</xdr:colOff>
      <xdr:row>5</xdr:row>
      <xdr:rowOff>57150</xdr:rowOff>
    </xdr:to>
    <xdr:pic>
      <xdr:nvPicPr>
        <xdr:cNvPr id="3074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76225"/>
          <a:ext cx="25908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47625</xdr:rowOff>
    </xdr:from>
    <xdr:to>
      <xdr:col>4</xdr:col>
      <xdr:colOff>447675</xdr:colOff>
      <xdr:row>5</xdr:row>
      <xdr:rowOff>28575</xdr:rowOff>
    </xdr:to>
    <xdr:pic>
      <xdr:nvPicPr>
        <xdr:cNvPr id="4097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09550"/>
          <a:ext cx="23526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</xdr:row>
      <xdr:rowOff>114300</xdr:rowOff>
    </xdr:from>
    <xdr:to>
      <xdr:col>4</xdr:col>
      <xdr:colOff>266700</xdr:colOff>
      <xdr:row>5</xdr:row>
      <xdr:rowOff>9525</xdr:rowOff>
    </xdr:to>
    <xdr:pic>
      <xdr:nvPicPr>
        <xdr:cNvPr id="1025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295275"/>
          <a:ext cx="23622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259080</xdr:colOff>
      <xdr:row>9</xdr:row>
      <xdr:rowOff>30480</xdr:rowOff>
    </xdr:from>
    <xdr:to>
      <xdr:col>11</xdr:col>
      <xdr:colOff>38100</xdr:colOff>
      <xdr:row>11</xdr:row>
      <xdr:rowOff>152400</xdr:rowOff>
    </xdr:to>
    <xdr:sp macro="[0]!Rectánguloredondeado_Haga_clic_en" textlink="">
      <xdr:nvSpPr>
        <xdr:cNvPr id="2" name="2 Rectángulo redondeado"/>
        <xdr:cNvSpPr>
          <a:spLocks noChangeArrowheads="1"/>
        </xdr:cNvSpPr>
      </xdr:nvSpPr>
      <xdr:spPr bwMode="auto">
        <a:xfrm>
          <a:off x="6926580" y="1577340"/>
          <a:ext cx="1645920" cy="312420"/>
        </a:xfrm>
        <a:prstGeom prst="roundRect">
          <a:avLst>
            <a:gd name="adj" fmla="val 16667"/>
          </a:avLst>
        </a:prstGeom>
        <a:solidFill>
          <a:srgbClr val="BFBFBF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Calibri"/>
            </a:rPr>
            <a:t>Limpiar formulario</a:t>
          </a:r>
          <a:endParaRPr lang="es-ES" sz="1000" b="0" i="0" strike="noStrike">
            <a:solidFill>
              <a:srgbClr val="FFFFFF"/>
            </a:solidFill>
            <a:latin typeface="Calibri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Calibri"/>
            </a:rPr>
            <a:t>Limpiar Formulario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4</xdr:col>
      <xdr:colOff>476250</xdr:colOff>
      <xdr:row>5</xdr:row>
      <xdr:rowOff>38100</xdr:rowOff>
    </xdr:to>
    <xdr:pic>
      <xdr:nvPicPr>
        <xdr:cNvPr id="512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57175"/>
          <a:ext cx="20955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9525</xdr:colOff>
      <xdr:row>6</xdr:row>
      <xdr:rowOff>0</xdr:rowOff>
    </xdr:to>
    <xdr:pic>
      <xdr:nvPicPr>
        <xdr:cNvPr id="614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161925"/>
          <a:ext cx="26003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</xdr:row>
      <xdr:rowOff>114300</xdr:rowOff>
    </xdr:from>
    <xdr:to>
      <xdr:col>4</xdr:col>
      <xdr:colOff>876300</xdr:colOff>
      <xdr:row>5</xdr:row>
      <xdr:rowOff>123825</xdr:rowOff>
    </xdr:to>
    <xdr:pic>
      <xdr:nvPicPr>
        <xdr:cNvPr id="7169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295275"/>
          <a:ext cx="29718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2:L119"/>
  <sheetViews>
    <sheetView showRowColHeader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8" sqref="C8"/>
    </sheetView>
  </sheetViews>
  <sheetFormatPr baseColWidth="10" defaultRowHeight="12.75"/>
  <cols>
    <col min="1" max="1" width="5.5703125" style="167" customWidth="1"/>
    <col min="2" max="3" width="11.42578125" style="167"/>
    <col min="4" max="4" width="13.7109375" style="167" customWidth="1"/>
    <col min="5" max="7" width="11.42578125" style="167"/>
    <col min="8" max="8" width="23.7109375" style="167" customWidth="1"/>
    <col min="9" max="9" width="20.5703125" style="167" customWidth="1"/>
    <col min="10" max="12" width="11.42578125" style="167" hidden="1" customWidth="1"/>
    <col min="13" max="16384" width="11.42578125" style="167"/>
  </cols>
  <sheetData>
    <row r="2" spans="2:12">
      <c r="B2" s="176"/>
      <c r="C2" s="177"/>
      <c r="D2" s="177"/>
      <c r="E2" s="177"/>
      <c r="F2" s="177"/>
      <c r="G2" s="177"/>
      <c r="H2" s="177"/>
      <c r="I2" s="178"/>
      <c r="J2" s="20"/>
      <c r="K2" s="20"/>
      <c r="L2" s="20"/>
    </row>
    <row r="3" spans="2:12" ht="18">
      <c r="B3" s="179"/>
      <c r="C3" s="44" t="s">
        <v>77</v>
      </c>
      <c r="D3" s="44"/>
      <c r="E3" s="226" t="s">
        <v>78</v>
      </c>
      <c r="F3" s="192"/>
      <c r="G3" s="44"/>
      <c r="H3" s="44"/>
      <c r="I3" s="193"/>
      <c r="J3" s="44"/>
      <c r="K3" s="44"/>
      <c r="L3" s="44"/>
    </row>
    <row r="4" spans="2:12" ht="15.75">
      <c r="B4" s="179"/>
      <c r="C4" s="43" t="s">
        <v>76</v>
      </c>
      <c r="D4" s="43"/>
      <c r="E4" s="230" t="s">
        <v>128</v>
      </c>
      <c r="F4" s="43"/>
      <c r="G4" s="43"/>
      <c r="H4" s="43"/>
      <c r="I4" s="194"/>
      <c r="J4" s="43"/>
      <c r="K4" s="43"/>
      <c r="L4" s="43"/>
    </row>
    <row r="5" spans="2:12" ht="15.75">
      <c r="B5" s="179"/>
      <c r="C5" s="43" t="s">
        <v>76</v>
      </c>
      <c r="D5" s="43"/>
      <c r="E5" s="230" t="s">
        <v>129</v>
      </c>
      <c r="F5" s="43"/>
      <c r="G5" s="43"/>
      <c r="H5" s="43"/>
      <c r="I5" s="194"/>
      <c r="J5" s="43"/>
      <c r="K5" s="43"/>
      <c r="L5" s="43"/>
    </row>
    <row r="6" spans="2:12" ht="16.5" thickBot="1">
      <c r="B6" s="180"/>
      <c r="C6" s="40"/>
      <c r="D6" s="40"/>
      <c r="E6" s="40"/>
      <c r="F6" s="40"/>
      <c r="G6" s="40"/>
      <c r="H6" s="40"/>
      <c r="I6" s="195"/>
      <c r="J6" s="41"/>
      <c r="K6" s="41"/>
      <c r="L6" s="42"/>
    </row>
    <row r="7" spans="2:12">
      <c r="B7" s="196"/>
      <c r="C7" s="192"/>
      <c r="D7" s="192"/>
      <c r="E7" s="192"/>
      <c r="F7" s="192"/>
      <c r="G7" s="192"/>
      <c r="H7" s="192"/>
      <c r="I7" s="197"/>
      <c r="J7" s="39"/>
      <c r="K7" s="39"/>
      <c r="L7" s="39"/>
    </row>
    <row r="8" spans="2:12" ht="15.75">
      <c r="B8" s="196"/>
      <c r="C8" s="227" t="s">
        <v>132</v>
      </c>
      <c r="D8" s="192"/>
      <c r="E8" s="192"/>
      <c r="F8" s="192"/>
      <c r="G8" s="192"/>
      <c r="H8" s="192"/>
      <c r="I8" s="197"/>
      <c r="J8" s="39"/>
      <c r="K8" s="39"/>
      <c r="L8" s="39"/>
    </row>
    <row r="9" spans="2:12">
      <c r="B9" s="196"/>
      <c r="C9" s="192"/>
      <c r="D9" s="192"/>
      <c r="E9" s="192"/>
      <c r="F9" s="192"/>
      <c r="G9" s="192"/>
      <c r="H9" s="192"/>
      <c r="I9" s="197"/>
      <c r="J9" s="39"/>
      <c r="K9" s="39"/>
      <c r="L9" s="39"/>
    </row>
    <row r="10" spans="2:12">
      <c r="B10" s="196"/>
      <c r="C10" s="192"/>
      <c r="D10" s="192"/>
      <c r="E10" s="192"/>
      <c r="F10" s="192"/>
      <c r="G10" s="192"/>
      <c r="H10" s="192"/>
      <c r="I10" s="197"/>
      <c r="J10" s="39"/>
      <c r="K10" s="39"/>
      <c r="L10" s="39"/>
    </row>
    <row r="11" spans="2:12">
      <c r="B11" s="196"/>
      <c r="C11" s="192"/>
      <c r="D11" s="192"/>
      <c r="E11" s="192"/>
      <c r="F11" s="192"/>
      <c r="G11" s="192"/>
      <c r="H11" s="192"/>
      <c r="I11" s="197"/>
      <c r="J11" s="39"/>
      <c r="K11" s="39"/>
      <c r="L11" s="39"/>
    </row>
    <row r="12" spans="2:12">
      <c r="B12" s="196"/>
      <c r="C12" s="192"/>
      <c r="D12" s="192"/>
      <c r="E12" s="192"/>
      <c r="F12" s="192"/>
      <c r="G12" s="192"/>
      <c r="H12" s="192"/>
      <c r="I12" s="197"/>
      <c r="J12" s="39"/>
      <c r="K12" s="39"/>
      <c r="L12" s="39"/>
    </row>
    <row r="13" spans="2:12">
      <c r="B13" s="196"/>
      <c r="C13" s="192"/>
      <c r="D13" s="192"/>
      <c r="E13" s="192"/>
      <c r="F13" s="192"/>
      <c r="G13" s="192"/>
      <c r="H13" s="192"/>
      <c r="I13" s="197"/>
      <c r="J13" s="39"/>
      <c r="K13" s="39"/>
      <c r="L13" s="39"/>
    </row>
    <row r="14" spans="2:12">
      <c r="B14" s="196"/>
      <c r="C14" s="192"/>
      <c r="D14" s="192"/>
      <c r="E14" s="192"/>
      <c r="F14" s="192"/>
      <c r="G14" s="192"/>
      <c r="H14" s="192"/>
      <c r="I14" s="197"/>
      <c r="J14" s="39"/>
      <c r="K14" s="39"/>
      <c r="L14" s="39"/>
    </row>
    <row r="15" spans="2:12">
      <c r="B15" s="196"/>
      <c r="C15" s="192"/>
      <c r="D15" s="192"/>
      <c r="E15" s="192"/>
      <c r="F15" s="192"/>
      <c r="G15" s="192"/>
      <c r="H15" s="192"/>
      <c r="I15" s="197"/>
      <c r="J15" s="39"/>
      <c r="K15" s="39"/>
      <c r="L15" s="39"/>
    </row>
    <row r="16" spans="2:12">
      <c r="B16" s="196"/>
      <c r="C16" s="192"/>
      <c r="D16" s="192"/>
      <c r="E16" s="192"/>
      <c r="F16" s="192"/>
      <c r="G16" s="192"/>
      <c r="H16" s="192"/>
      <c r="I16" s="197"/>
      <c r="J16" s="39"/>
      <c r="K16" s="39"/>
      <c r="L16" s="39"/>
    </row>
    <row r="17" spans="2:12">
      <c r="B17" s="196"/>
      <c r="C17" s="192"/>
      <c r="D17" s="192"/>
      <c r="E17" s="192"/>
      <c r="F17" s="192"/>
      <c r="G17" s="192"/>
      <c r="H17" s="192"/>
      <c r="I17" s="197"/>
      <c r="J17" s="39"/>
      <c r="K17" s="39"/>
      <c r="L17" s="39"/>
    </row>
    <row r="18" spans="2:12">
      <c r="B18" s="196"/>
      <c r="C18" s="192"/>
      <c r="D18" s="192"/>
      <c r="E18" s="192"/>
      <c r="F18" s="192"/>
      <c r="G18" s="192"/>
      <c r="H18" s="192"/>
      <c r="I18" s="197"/>
      <c r="J18" s="39"/>
      <c r="K18" s="39"/>
      <c r="L18" s="39"/>
    </row>
    <row r="19" spans="2:12">
      <c r="B19" s="196"/>
      <c r="C19" s="192"/>
      <c r="D19" s="192"/>
      <c r="E19" s="192"/>
      <c r="F19" s="192"/>
      <c r="G19" s="192"/>
      <c r="H19" s="192"/>
      <c r="I19" s="197"/>
      <c r="J19" s="39"/>
      <c r="K19" s="39"/>
      <c r="L19" s="39"/>
    </row>
    <row r="20" spans="2:12">
      <c r="B20" s="196"/>
      <c r="C20" s="192"/>
      <c r="D20" s="192"/>
      <c r="E20" s="192"/>
      <c r="F20" s="192"/>
      <c r="G20" s="192"/>
      <c r="H20" s="192"/>
      <c r="I20" s="197"/>
      <c r="J20" s="39"/>
      <c r="K20" s="39"/>
      <c r="L20" s="39"/>
    </row>
    <row r="21" spans="2:12">
      <c r="B21" s="196"/>
      <c r="C21" s="192"/>
      <c r="D21" s="192"/>
      <c r="E21" s="192"/>
      <c r="F21" s="192"/>
      <c r="G21" s="192"/>
      <c r="H21" s="192"/>
      <c r="I21" s="197"/>
      <c r="J21" s="39"/>
      <c r="K21" s="39"/>
      <c r="L21" s="39"/>
    </row>
    <row r="22" spans="2:12">
      <c r="B22" s="196"/>
      <c r="C22" s="192"/>
      <c r="D22" s="192"/>
      <c r="E22" s="192"/>
      <c r="F22" s="192"/>
      <c r="G22" s="192"/>
      <c r="H22" s="192"/>
      <c r="I22" s="197"/>
      <c r="J22" s="39"/>
      <c r="K22" s="39"/>
      <c r="L22" s="39"/>
    </row>
    <row r="23" spans="2:12">
      <c r="B23" s="196"/>
      <c r="C23" s="192"/>
      <c r="D23" s="192"/>
      <c r="E23" s="192"/>
      <c r="F23" s="192"/>
      <c r="G23" s="192"/>
      <c r="H23" s="192"/>
      <c r="I23" s="197"/>
      <c r="J23" s="39"/>
      <c r="K23" s="39"/>
      <c r="L23" s="39"/>
    </row>
    <row r="24" spans="2:12">
      <c r="B24" s="196"/>
      <c r="C24" s="192"/>
      <c r="D24" s="192"/>
      <c r="E24" s="192"/>
      <c r="F24" s="192"/>
      <c r="G24" s="192"/>
      <c r="H24" s="192"/>
      <c r="I24" s="197"/>
      <c r="J24" s="39"/>
      <c r="K24" s="39"/>
      <c r="L24" s="39"/>
    </row>
    <row r="25" spans="2:12">
      <c r="B25" s="196"/>
      <c r="C25" s="192"/>
      <c r="D25" s="192"/>
      <c r="E25" s="192"/>
      <c r="F25" s="192"/>
      <c r="G25" s="192"/>
      <c r="H25" s="192"/>
      <c r="I25" s="197"/>
      <c r="J25" s="39"/>
      <c r="K25" s="39"/>
      <c r="L25" s="39"/>
    </row>
    <row r="26" spans="2:12">
      <c r="B26" s="196"/>
      <c r="C26" s="192"/>
      <c r="D26" s="192"/>
      <c r="E26" s="192"/>
      <c r="F26" s="192"/>
      <c r="G26" s="192"/>
      <c r="H26" s="192"/>
      <c r="I26" s="197"/>
      <c r="J26" s="39"/>
      <c r="K26" s="39"/>
      <c r="L26" s="39"/>
    </row>
    <row r="27" spans="2:12">
      <c r="B27" s="196"/>
      <c r="C27" s="192"/>
      <c r="D27" s="192"/>
      <c r="E27" s="192"/>
      <c r="F27" s="192"/>
      <c r="G27" s="192"/>
      <c r="H27" s="192"/>
      <c r="I27" s="197"/>
      <c r="J27" s="39"/>
      <c r="K27" s="39"/>
      <c r="L27" s="39"/>
    </row>
    <row r="28" spans="2:12">
      <c r="B28" s="196"/>
      <c r="C28" s="192"/>
      <c r="D28" s="192"/>
      <c r="E28" s="192"/>
      <c r="F28" s="192"/>
      <c r="G28" s="192"/>
      <c r="H28" s="192"/>
      <c r="I28" s="197"/>
      <c r="J28" s="39"/>
      <c r="K28" s="39"/>
      <c r="L28" s="39"/>
    </row>
    <row r="29" spans="2:12">
      <c r="B29" s="196"/>
      <c r="C29" s="192"/>
      <c r="D29" s="192"/>
      <c r="E29" s="192"/>
      <c r="F29" s="192"/>
      <c r="G29" s="192"/>
      <c r="H29" s="192"/>
      <c r="I29" s="197"/>
      <c r="J29" s="39"/>
      <c r="K29" s="39"/>
      <c r="L29" s="39"/>
    </row>
    <row r="30" spans="2:12">
      <c r="B30" s="196"/>
      <c r="C30" s="192"/>
      <c r="D30" s="192"/>
      <c r="E30" s="192"/>
      <c r="F30" s="192"/>
      <c r="G30" s="192"/>
      <c r="H30" s="192"/>
      <c r="I30" s="197"/>
      <c r="J30" s="39"/>
      <c r="K30" s="39"/>
      <c r="L30" s="39"/>
    </row>
    <row r="31" spans="2:12">
      <c r="B31" s="196"/>
      <c r="C31" s="192"/>
      <c r="D31" s="192"/>
      <c r="E31" s="192"/>
      <c r="F31" s="192"/>
      <c r="G31" s="192"/>
      <c r="H31" s="192"/>
      <c r="I31" s="197"/>
      <c r="J31" s="39"/>
      <c r="K31" s="39"/>
      <c r="L31" s="39"/>
    </row>
    <row r="32" spans="2:12">
      <c r="B32" s="196"/>
      <c r="C32" s="192"/>
      <c r="D32" s="192"/>
      <c r="E32" s="192"/>
      <c r="F32" s="192"/>
      <c r="G32" s="192"/>
      <c r="H32" s="192"/>
      <c r="I32" s="197"/>
      <c r="J32" s="39"/>
      <c r="K32" s="39"/>
      <c r="L32" s="39"/>
    </row>
    <row r="33" spans="2:12">
      <c r="B33" s="196"/>
      <c r="C33" s="192"/>
      <c r="D33" s="192"/>
      <c r="E33" s="192"/>
      <c r="F33" s="192"/>
      <c r="G33" s="192"/>
      <c r="H33" s="192"/>
      <c r="I33" s="197"/>
      <c r="J33" s="39"/>
      <c r="K33" s="39"/>
      <c r="L33" s="39"/>
    </row>
    <row r="34" spans="2:12">
      <c r="B34" s="196"/>
      <c r="C34" s="192"/>
      <c r="D34" s="192"/>
      <c r="E34" s="192"/>
      <c r="F34" s="192"/>
      <c r="G34" s="192"/>
      <c r="H34" s="192"/>
      <c r="I34" s="197"/>
      <c r="J34" s="39"/>
      <c r="K34" s="39"/>
      <c r="L34" s="39"/>
    </row>
    <row r="35" spans="2:12">
      <c r="B35" s="196"/>
      <c r="C35" s="192"/>
      <c r="D35" s="192"/>
      <c r="E35" s="192"/>
      <c r="F35" s="192"/>
      <c r="G35" s="192"/>
      <c r="H35" s="192"/>
      <c r="I35" s="197"/>
      <c r="J35" s="39"/>
      <c r="K35" s="39"/>
      <c r="L35" s="39"/>
    </row>
    <row r="36" spans="2:12">
      <c r="B36" s="196"/>
      <c r="C36" s="192"/>
      <c r="D36" s="192"/>
      <c r="E36" s="192"/>
      <c r="F36" s="192"/>
      <c r="G36" s="192"/>
      <c r="H36" s="192"/>
      <c r="I36" s="197"/>
      <c r="J36" s="39"/>
      <c r="K36" s="39"/>
      <c r="L36" s="39"/>
    </row>
    <row r="37" spans="2:12">
      <c r="B37" s="196"/>
      <c r="C37" s="192"/>
      <c r="D37" s="192"/>
      <c r="E37" s="192"/>
      <c r="F37" s="192"/>
      <c r="G37" s="192"/>
      <c r="H37" s="192"/>
      <c r="I37" s="197"/>
      <c r="J37" s="39"/>
      <c r="K37" s="39"/>
      <c r="L37" s="39"/>
    </row>
    <row r="38" spans="2:12">
      <c r="B38" s="196"/>
      <c r="C38" s="192"/>
      <c r="D38" s="192"/>
      <c r="E38" s="192"/>
      <c r="F38" s="192"/>
      <c r="G38" s="192"/>
      <c r="H38" s="192"/>
      <c r="I38" s="197"/>
      <c r="J38" s="39"/>
      <c r="K38" s="39"/>
      <c r="L38" s="39"/>
    </row>
    <row r="39" spans="2:12">
      <c r="B39" s="196"/>
      <c r="C39" s="192"/>
      <c r="D39" s="192"/>
      <c r="E39" s="192"/>
      <c r="F39" s="192"/>
      <c r="G39" s="192"/>
      <c r="H39" s="192"/>
      <c r="I39" s="197"/>
      <c r="J39" s="39"/>
      <c r="K39" s="39"/>
      <c r="L39" s="39"/>
    </row>
    <row r="40" spans="2:12">
      <c r="B40" s="196"/>
      <c r="C40" s="192"/>
      <c r="D40" s="192"/>
      <c r="E40" s="192"/>
      <c r="F40" s="192"/>
      <c r="G40" s="192"/>
      <c r="H40" s="192"/>
      <c r="I40" s="197"/>
      <c r="J40" s="39"/>
      <c r="K40" s="39"/>
      <c r="L40" s="39"/>
    </row>
    <row r="41" spans="2:12">
      <c r="B41" s="196"/>
      <c r="C41" s="192"/>
      <c r="D41" s="192"/>
      <c r="E41" s="192"/>
      <c r="F41" s="192"/>
      <c r="G41" s="192"/>
      <c r="H41" s="192"/>
      <c r="I41" s="197"/>
      <c r="J41" s="39"/>
      <c r="K41" s="39"/>
      <c r="L41" s="39"/>
    </row>
    <row r="42" spans="2:12">
      <c r="B42" s="196"/>
      <c r="C42" s="192"/>
      <c r="D42" s="192"/>
      <c r="E42" s="192"/>
      <c r="F42" s="192"/>
      <c r="G42" s="192"/>
      <c r="H42" s="192"/>
      <c r="I42" s="197"/>
      <c r="J42" s="39"/>
      <c r="K42" s="39"/>
      <c r="L42" s="39"/>
    </row>
    <row r="43" spans="2:12">
      <c r="B43" s="196"/>
      <c r="C43" s="192"/>
      <c r="D43" s="192"/>
      <c r="E43" s="192"/>
      <c r="F43" s="192"/>
      <c r="G43" s="192"/>
      <c r="H43" s="192"/>
      <c r="I43" s="197"/>
      <c r="J43" s="39"/>
      <c r="K43" s="39"/>
      <c r="L43" s="39"/>
    </row>
    <row r="44" spans="2:12">
      <c r="B44" s="196"/>
      <c r="C44" s="192"/>
      <c r="D44" s="192"/>
      <c r="E44" s="192"/>
      <c r="F44" s="192"/>
      <c r="G44" s="192"/>
      <c r="H44" s="192"/>
      <c r="I44" s="197"/>
      <c r="J44" s="39"/>
      <c r="K44" s="39"/>
      <c r="L44" s="39"/>
    </row>
    <row r="45" spans="2:12">
      <c r="B45" s="196"/>
      <c r="C45" s="192"/>
      <c r="D45" s="192"/>
      <c r="E45" s="192"/>
      <c r="F45" s="192"/>
      <c r="G45" s="192"/>
      <c r="H45" s="192"/>
      <c r="I45" s="197"/>
      <c r="J45" s="39"/>
      <c r="K45" s="39"/>
      <c r="L45" s="39"/>
    </row>
    <row r="46" spans="2:12">
      <c r="B46" s="196"/>
      <c r="C46" s="192"/>
      <c r="D46" s="192"/>
      <c r="E46" s="192"/>
      <c r="F46" s="192"/>
      <c r="G46" s="192"/>
      <c r="H46" s="192"/>
      <c r="I46" s="197"/>
      <c r="J46" s="39"/>
      <c r="K46" s="39"/>
      <c r="L46" s="39"/>
    </row>
    <row r="47" spans="2:12">
      <c r="B47" s="196"/>
      <c r="C47" s="192"/>
      <c r="D47" s="192"/>
      <c r="E47" s="192"/>
      <c r="F47" s="192"/>
      <c r="G47" s="192"/>
      <c r="H47" s="192"/>
      <c r="I47" s="197"/>
      <c r="J47" s="39"/>
      <c r="K47" s="39"/>
      <c r="L47" s="39"/>
    </row>
    <row r="48" spans="2:12">
      <c r="B48" s="196"/>
      <c r="C48" s="192"/>
      <c r="D48" s="192"/>
      <c r="E48" s="192"/>
      <c r="F48" s="192"/>
      <c r="G48" s="192"/>
      <c r="H48" s="192"/>
      <c r="I48" s="197"/>
      <c r="J48" s="39"/>
      <c r="K48" s="39"/>
      <c r="L48" s="39"/>
    </row>
    <row r="49" spans="2:12">
      <c r="B49" s="196"/>
      <c r="C49" s="192"/>
      <c r="D49" s="192"/>
      <c r="E49" s="192"/>
      <c r="F49" s="192"/>
      <c r="G49" s="192"/>
      <c r="H49" s="192"/>
      <c r="I49" s="197"/>
      <c r="J49" s="39"/>
      <c r="K49" s="39"/>
      <c r="L49" s="39"/>
    </row>
    <row r="50" spans="2:12">
      <c r="B50" s="196"/>
      <c r="C50" s="192"/>
      <c r="D50" s="192"/>
      <c r="E50" s="192"/>
      <c r="F50" s="192"/>
      <c r="G50" s="192"/>
      <c r="H50" s="192"/>
      <c r="I50" s="197"/>
      <c r="J50" s="39"/>
      <c r="K50" s="39"/>
      <c r="L50" s="39"/>
    </row>
    <row r="51" spans="2:12">
      <c r="B51" s="196"/>
      <c r="C51" s="192"/>
      <c r="D51" s="192"/>
      <c r="E51" s="192"/>
      <c r="F51" s="192"/>
      <c r="G51" s="192"/>
      <c r="H51" s="192"/>
      <c r="I51" s="197"/>
      <c r="J51" s="39"/>
      <c r="K51" s="39"/>
      <c r="L51" s="39"/>
    </row>
    <row r="52" spans="2:12">
      <c r="B52" s="196"/>
      <c r="C52" s="192"/>
      <c r="D52" s="192"/>
      <c r="E52" s="192"/>
      <c r="F52" s="192"/>
      <c r="G52" s="192"/>
      <c r="H52" s="192"/>
      <c r="I52" s="197"/>
      <c r="J52" s="39"/>
      <c r="K52" s="39"/>
      <c r="L52" s="39"/>
    </row>
    <row r="53" spans="2:12">
      <c r="B53" s="196"/>
      <c r="C53" s="192"/>
      <c r="D53" s="192"/>
      <c r="E53" s="192"/>
      <c r="F53" s="192"/>
      <c r="G53" s="192"/>
      <c r="H53" s="192"/>
      <c r="I53" s="197"/>
      <c r="J53" s="39"/>
      <c r="K53" s="39"/>
      <c r="L53" s="39"/>
    </row>
    <row r="54" spans="2:12">
      <c r="B54" s="196"/>
      <c r="C54" s="192"/>
      <c r="D54" s="192"/>
      <c r="E54" s="192"/>
      <c r="F54" s="192"/>
      <c r="G54" s="192"/>
      <c r="H54" s="192"/>
      <c r="I54" s="197"/>
      <c r="J54" s="39"/>
      <c r="K54" s="39"/>
      <c r="L54" s="39"/>
    </row>
    <row r="55" spans="2:12">
      <c r="B55" s="196"/>
      <c r="C55" s="192"/>
      <c r="D55" s="192"/>
      <c r="E55" s="192"/>
      <c r="F55" s="192"/>
      <c r="G55" s="192"/>
      <c r="H55" s="192"/>
      <c r="I55" s="197"/>
      <c r="J55" s="39"/>
      <c r="K55" s="39"/>
      <c r="L55" s="39"/>
    </row>
    <row r="56" spans="2:12">
      <c r="B56" s="196"/>
      <c r="C56" s="192"/>
      <c r="D56" s="192"/>
      <c r="E56" s="192"/>
      <c r="F56" s="192"/>
      <c r="G56" s="192"/>
      <c r="H56" s="192"/>
      <c r="I56" s="197"/>
      <c r="J56" s="39"/>
      <c r="K56" s="39"/>
      <c r="L56" s="39"/>
    </row>
    <row r="57" spans="2:12">
      <c r="B57" s="196"/>
      <c r="C57" s="192"/>
      <c r="D57" s="192"/>
      <c r="E57" s="192"/>
      <c r="F57" s="192"/>
      <c r="G57" s="192"/>
      <c r="H57" s="192"/>
      <c r="I57" s="197"/>
      <c r="J57" s="39"/>
      <c r="K57" s="39"/>
      <c r="L57" s="39"/>
    </row>
    <row r="58" spans="2:12">
      <c r="B58" s="196"/>
      <c r="C58" s="192"/>
      <c r="D58" s="192"/>
      <c r="E58" s="192"/>
      <c r="F58" s="192"/>
      <c r="G58" s="192"/>
      <c r="H58" s="192"/>
      <c r="I58" s="197"/>
      <c r="J58" s="39"/>
      <c r="K58" s="39"/>
      <c r="L58" s="39"/>
    </row>
    <row r="59" spans="2:12">
      <c r="B59" s="196"/>
      <c r="C59" s="192"/>
      <c r="D59" s="192"/>
      <c r="E59" s="192"/>
      <c r="F59" s="192"/>
      <c r="G59" s="192"/>
      <c r="H59" s="192"/>
      <c r="I59" s="197"/>
      <c r="J59" s="39"/>
      <c r="K59" s="39"/>
      <c r="L59" s="39"/>
    </row>
    <row r="60" spans="2:12">
      <c r="B60" s="196"/>
      <c r="C60" s="192"/>
      <c r="D60" s="192"/>
      <c r="E60" s="192"/>
      <c r="F60" s="192"/>
      <c r="G60" s="192"/>
      <c r="H60" s="192"/>
      <c r="I60" s="197"/>
      <c r="J60" s="39"/>
      <c r="K60" s="39"/>
      <c r="L60" s="39"/>
    </row>
    <row r="61" spans="2:12">
      <c r="B61" s="196"/>
      <c r="C61" s="192"/>
      <c r="D61" s="192"/>
      <c r="E61" s="192"/>
      <c r="F61" s="192"/>
      <c r="G61" s="192"/>
      <c r="H61" s="192"/>
      <c r="I61" s="197"/>
      <c r="J61" s="39"/>
      <c r="K61" s="39"/>
      <c r="L61" s="39"/>
    </row>
    <row r="62" spans="2:12">
      <c r="B62" s="196"/>
      <c r="C62" s="192"/>
      <c r="D62" s="192"/>
      <c r="E62" s="192"/>
      <c r="F62" s="192"/>
      <c r="G62" s="192"/>
      <c r="H62" s="192"/>
      <c r="I62" s="197"/>
      <c r="J62" s="39"/>
      <c r="K62" s="39"/>
      <c r="L62" s="39"/>
    </row>
    <row r="63" spans="2:12">
      <c r="B63" s="196"/>
      <c r="C63" s="192"/>
      <c r="D63" s="192"/>
      <c r="E63" s="192"/>
      <c r="F63" s="192"/>
      <c r="G63" s="192"/>
      <c r="H63" s="192"/>
      <c r="I63" s="197"/>
      <c r="J63" s="39"/>
      <c r="K63" s="39"/>
      <c r="L63" s="39"/>
    </row>
    <row r="64" spans="2:12">
      <c r="B64" s="196"/>
      <c r="C64" s="192"/>
      <c r="D64" s="192"/>
      <c r="E64" s="192"/>
      <c r="F64" s="192"/>
      <c r="G64" s="192"/>
      <c r="H64" s="192"/>
      <c r="I64" s="197"/>
      <c r="J64" s="39"/>
      <c r="K64" s="39"/>
      <c r="L64" s="39"/>
    </row>
    <row r="65" spans="2:12">
      <c r="B65" s="196"/>
      <c r="C65" s="192"/>
      <c r="D65" s="192"/>
      <c r="E65" s="192"/>
      <c r="F65" s="192"/>
      <c r="G65" s="192"/>
      <c r="H65" s="192"/>
      <c r="I65" s="197"/>
      <c r="J65" s="39"/>
      <c r="K65" s="39"/>
      <c r="L65" s="39"/>
    </row>
    <row r="66" spans="2:12">
      <c r="B66" s="196"/>
      <c r="C66" s="192"/>
      <c r="D66" s="192"/>
      <c r="E66" s="192"/>
      <c r="F66" s="192"/>
      <c r="G66" s="192"/>
      <c r="H66" s="192"/>
      <c r="I66" s="197"/>
      <c r="J66" s="39"/>
      <c r="K66" s="39"/>
      <c r="L66" s="39"/>
    </row>
    <row r="67" spans="2:12">
      <c r="B67" s="196"/>
      <c r="C67" s="192"/>
      <c r="D67" s="192"/>
      <c r="E67" s="192"/>
      <c r="F67" s="192"/>
      <c r="G67" s="192"/>
      <c r="H67" s="192"/>
      <c r="I67" s="197"/>
      <c r="J67" s="39"/>
      <c r="K67" s="39"/>
      <c r="L67" s="39"/>
    </row>
    <row r="68" spans="2:12">
      <c r="B68" s="196"/>
      <c r="C68" s="192"/>
      <c r="D68" s="192"/>
      <c r="E68" s="192"/>
      <c r="F68" s="192"/>
      <c r="G68" s="192"/>
      <c r="H68" s="192"/>
      <c r="I68" s="197"/>
      <c r="J68" s="39"/>
      <c r="K68" s="39"/>
      <c r="L68" s="39"/>
    </row>
    <row r="69" spans="2:12">
      <c r="B69" s="196"/>
      <c r="C69" s="192"/>
      <c r="D69" s="192"/>
      <c r="E69" s="192"/>
      <c r="F69" s="192"/>
      <c r="G69" s="192"/>
      <c r="H69" s="192"/>
      <c r="I69" s="197"/>
      <c r="J69" s="39"/>
      <c r="K69" s="39"/>
      <c r="L69" s="39"/>
    </row>
    <row r="70" spans="2:12">
      <c r="B70" s="196"/>
      <c r="C70" s="192"/>
      <c r="D70" s="192"/>
      <c r="E70" s="192"/>
      <c r="F70" s="192"/>
      <c r="G70" s="192"/>
      <c r="H70" s="192"/>
      <c r="I70" s="197"/>
      <c r="J70" s="39"/>
      <c r="K70" s="39"/>
      <c r="L70" s="39"/>
    </row>
    <row r="71" spans="2:12">
      <c r="B71" s="196"/>
      <c r="C71" s="192"/>
      <c r="D71" s="192"/>
      <c r="E71" s="192"/>
      <c r="F71" s="192"/>
      <c r="G71" s="192"/>
      <c r="H71" s="192"/>
      <c r="I71" s="197"/>
      <c r="J71" s="39"/>
      <c r="K71" s="39"/>
      <c r="L71" s="39"/>
    </row>
    <row r="72" spans="2:12">
      <c r="B72" s="196"/>
      <c r="C72" s="192"/>
      <c r="D72" s="192"/>
      <c r="E72" s="192"/>
      <c r="F72" s="192"/>
      <c r="G72" s="192"/>
      <c r="H72" s="192"/>
      <c r="I72" s="197"/>
      <c r="J72" s="39"/>
      <c r="K72" s="39"/>
      <c r="L72" s="39"/>
    </row>
    <row r="73" spans="2:12">
      <c r="B73" s="196"/>
      <c r="C73" s="192"/>
      <c r="D73" s="192"/>
      <c r="E73" s="192"/>
      <c r="F73" s="192"/>
      <c r="G73" s="192"/>
      <c r="H73" s="192"/>
      <c r="I73" s="197"/>
      <c r="J73" s="39"/>
      <c r="K73" s="39"/>
      <c r="L73" s="39"/>
    </row>
    <row r="74" spans="2:12">
      <c r="B74" s="196"/>
      <c r="C74" s="192"/>
      <c r="D74" s="192"/>
      <c r="E74" s="192"/>
      <c r="F74" s="192"/>
      <c r="G74" s="192"/>
      <c r="H74" s="192"/>
      <c r="I74" s="197"/>
      <c r="J74" s="39"/>
      <c r="K74" s="39"/>
      <c r="L74" s="39"/>
    </row>
    <row r="75" spans="2:12">
      <c r="B75" s="196"/>
      <c r="C75" s="192"/>
      <c r="D75" s="192"/>
      <c r="E75" s="192"/>
      <c r="F75" s="192"/>
      <c r="G75" s="192"/>
      <c r="H75" s="192"/>
      <c r="I75" s="197"/>
      <c r="J75" s="39"/>
      <c r="K75" s="39"/>
      <c r="L75" s="39"/>
    </row>
    <row r="76" spans="2:12">
      <c r="B76" s="196"/>
      <c r="C76" s="192"/>
      <c r="D76" s="192"/>
      <c r="E76" s="192"/>
      <c r="F76" s="192"/>
      <c r="G76" s="192"/>
      <c r="H76" s="192"/>
      <c r="I76" s="197"/>
      <c r="J76" s="39"/>
      <c r="K76" s="39"/>
      <c r="L76" s="39"/>
    </row>
    <row r="77" spans="2:12">
      <c r="B77" s="196"/>
      <c r="C77" s="192"/>
      <c r="D77" s="192"/>
      <c r="E77" s="192"/>
      <c r="F77" s="192"/>
      <c r="G77" s="192"/>
      <c r="H77" s="192"/>
      <c r="I77" s="197"/>
      <c r="J77" s="39"/>
      <c r="K77" s="39"/>
      <c r="L77" s="39"/>
    </row>
    <row r="78" spans="2:12">
      <c r="B78" s="196"/>
      <c r="C78" s="192"/>
      <c r="D78" s="192"/>
      <c r="E78" s="192"/>
      <c r="F78" s="192"/>
      <c r="G78" s="192"/>
      <c r="H78" s="192"/>
      <c r="I78" s="197"/>
      <c r="J78" s="39"/>
      <c r="K78" s="39"/>
      <c r="L78" s="39"/>
    </row>
    <row r="79" spans="2:12">
      <c r="B79" s="196"/>
      <c r="C79" s="192"/>
      <c r="D79" s="192"/>
      <c r="E79" s="192"/>
      <c r="F79" s="192"/>
      <c r="G79" s="192"/>
      <c r="H79" s="192"/>
      <c r="I79" s="197"/>
      <c r="J79" s="39"/>
      <c r="K79" s="39"/>
      <c r="L79" s="39"/>
    </row>
    <row r="80" spans="2:12">
      <c r="B80" s="196"/>
      <c r="C80" s="192"/>
      <c r="D80" s="192"/>
      <c r="E80" s="192"/>
      <c r="F80" s="192"/>
      <c r="G80" s="192"/>
      <c r="H80" s="192"/>
      <c r="I80" s="197"/>
      <c r="J80" s="39"/>
      <c r="K80" s="39"/>
      <c r="L80" s="39"/>
    </row>
    <row r="81" spans="2:12">
      <c r="B81" s="196"/>
      <c r="C81" s="192"/>
      <c r="D81" s="192"/>
      <c r="E81" s="192"/>
      <c r="F81" s="192"/>
      <c r="G81" s="192"/>
      <c r="H81" s="192"/>
      <c r="I81" s="197"/>
      <c r="J81" s="39"/>
      <c r="K81" s="39"/>
      <c r="L81" s="39"/>
    </row>
    <row r="82" spans="2:12">
      <c r="B82" s="196"/>
      <c r="C82" s="192"/>
      <c r="D82" s="192"/>
      <c r="E82" s="192"/>
      <c r="F82" s="192"/>
      <c r="G82" s="192"/>
      <c r="H82" s="192"/>
      <c r="I82" s="197"/>
      <c r="J82" s="39"/>
      <c r="K82" s="39"/>
      <c r="L82" s="39"/>
    </row>
    <row r="83" spans="2:12">
      <c r="B83" s="196"/>
      <c r="C83" s="192"/>
      <c r="D83" s="192"/>
      <c r="E83" s="192"/>
      <c r="F83" s="192"/>
      <c r="G83" s="192"/>
      <c r="H83" s="192"/>
      <c r="I83" s="197"/>
      <c r="J83" s="39"/>
      <c r="K83" s="39"/>
      <c r="L83" s="39"/>
    </row>
    <row r="84" spans="2:12">
      <c r="B84" s="196"/>
      <c r="C84" s="192"/>
      <c r="D84" s="192"/>
      <c r="E84" s="192"/>
      <c r="F84" s="192"/>
      <c r="G84" s="192"/>
      <c r="H84" s="192"/>
      <c r="I84" s="197"/>
      <c r="J84" s="39"/>
      <c r="K84" s="39"/>
      <c r="L84" s="39"/>
    </row>
    <row r="85" spans="2:12">
      <c r="B85" s="196"/>
      <c r="C85" s="192"/>
      <c r="D85" s="192"/>
      <c r="E85" s="192"/>
      <c r="F85" s="192"/>
      <c r="G85" s="192"/>
      <c r="H85" s="192"/>
      <c r="I85" s="197"/>
      <c r="J85" s="39"/>
      <c r="K85" s="39"/>
      <c r="L85" s="39"/>
    </row>
    <row r="86" spans="2:12">
      <c r="B86" s="196"/>
      <c r="C86" s="192"/>
      <c r="D86" s="192"/>
      <c r="E86" s="192"/>
      <c r="F86" s="192"/>
      <c r="G86" s="192"/>
      <c r="H86" s="192"/>
      <c r="I86" s="197"/>
      <c r="J86" s="39"/>
      <c r="K86" s="39"/>
      <c r="L86" s="39"/>
    </row>
    <row r="87" spans="2:12">
      <c r="B87" s="196"/>
      <c r="C87" s="192"/>
      <c r="D87" s="192"/>
      <c r="E87" s="192"/>
      <c r="F87" s="192"/>
      <c r="G87" s="192"/>
      <c r="H87" s="192"/>
      <c r="I87" s="197"/>
      <c r="J87" s="39"/>
      <c r="K87" s="39"/>
      <c r="L87" s="39"/>
    </row>
    <row r="88" spans="2:12">
      <c r="B88" s="196"/>
      <c r="C88" s="192"/>
      <c r="D88" s="192"/>
      <c r="E88" s="192"/>
      <c r="F88" s="192"/>
      <c r="G88" s="192"/>
      <c r="H88" s="192"/>
      <c r="I88" s="197"/>
      <c r="J88" s="39"/>
      <c r="K88" s="39"/>
      <c r="L88" s="39"/>
    </row>
    <row r="89" spans="2:12">
      <c r="B89" s="196"/>
      <c r="C89" s="192"/>
      <c r="D89" s="192"/>
      <c r="E89" s="192"/>
      <c r="F89" s="192"/>
      <c r="G89" s="192"/>
      <c r="H89" s="192"/>
      <c r="I89" s="197"/>
      <c r="J89" s="39"/>
      <c r="K89" s="39"/>
      <c r="L89" s="39"/>
    </row>
    <row r="90" spans="2:12">
      <c r="B90" s="196"/>
      <c r="C90" s="192"/>
      <c r="D90" s="192"/>
      <c r="E90" s="192"/>
      <c r="F90" s="192"/>
      <c r="G90" s="192"/>
      <c r="H90" s="192"/>
      <c r="I90" s="197"/>
      <c r="J90" s="39"/>
      <c r="K90" s="39"/>
      <c r="L90" s="39"/>
    </row>
    <row r="91" spans="2:12">
      <c r="B91" s="196"/>
      <c r="C91" s="192"/>
      <c r="D91" s="192"/>
      <c r="E91" s="192"/>
      <c r="F91" s="192"/>
      <c r="G91" s="192"/>
      <c r="H91" s="192"/>
      <c r="I91" s="197"/>
      <c r="J91" s="39"/>
      <c r="K91" s="39"/>
      <c r="L91" s="39"/>
    </row>
    <row r="92" spans="2:12">
      <c r="B92" s="196"/>
      <c r="C92" s="192"/>
      <c r="D92" s="192"/>
      <c r="E92" s="192"/>
      <c r="F92" s="192"/>
      <c r="G92" s="192"/>
      <c r="H92" s="192"/>
      <c r="I92" s="197"/>
      <c r="J92" s="39"/>
      <c r="K92" s="39"/>
      <c r="L92" s="39"/>
    </row>
    <row r="93" spans="2:12">
      <c r="B93" s="196"/>
      <c r="C93" s="192"/>
      <c r="D93" s="192"/>
      <c r="E93" s="192"/>
      <c r="F93" s="192"/>
      <c r="G93" s="192"/>
      <c r="H93" s="192"/>
      <c r="I93" s="197"/>
      <c r="J93" s="39"/>
      <c r="K93" s="39"/>
      <c r="L93" s="39"/>
    </row>
    <row r="94" spans="2:12">
      <c r="B94" s="196"/>
      <c r="C94" s="192"/>
      <c r="D94" s="192"/>
      <c r="E94" s="192"/>
      <c r="F94" s="192"/>
      <c r="G94" s="192"/>
      <c r="H94" s="192"/>
      <c r="I94" s="197"/>
      <c r="J94" s="39"/>
      <c r="K94" s="39"/>
      <c r="L94" s="39"/>
    </row>
    <row r="95" spans="2:12">
      <c r="B95" s="196"/>
      <c r="C95" s="192"/>
      <c r="D95" s="192"/>
      <c r="E95" s="192"/>
      <c r="F95" s="192"/>
      <c r="G95" s="192"/>
      <c r="H95" s="192"/>
      <c r="I95" s="197"/>
      <c r="J95" s="39"/>
      <c r="K95" s="39"/>
      <c r="L95" s="39"/>
    </row>
    <row r="96" spans="2:12">
      <c r="B96" s="196"/>
      <c r="C96" s="192"/>
      <c r="D96" s="192"/>
      <c r="E96" s="192"/>
      <c r="F96" s="192"/>
      <c r="G96" s="192"/>
      <c r="H96" s="192"/>
      <c r="I96" s="197"/>
      <c r="J96" s="39"/>
      <c r="K96" s="39"/>
      <c r="L96" s="39"/>
    </row>
    <row r="97" spans="2:12">
      <c r="B97" s="196"/>
      <c r="C97" s="192"/>
      <c r="D97" s="192"/>
      <c r="E97" s="192"/>
      <c r="F97" s="192"/>
      <c r="G97" s="192"/>
      <c r="H97" s="192"/>
      <c r="I97" s="197"/>
      <c r="J97" s="39"/>
      <c r="K97" s="39"/>
      <c r="L97" s="39"/>
    </row>
    <row r="98" spans="2:12">
      <c r="B98" s="196"/>
      <c r="C98" s="192"/>
      <c r="D98" s="192"/>
      <c r="E98" s="192"/>
      <c r="F98" s="192"/>
      <c r="G98" s="192"/>
      <c r="H98" s="192"/>
      <c r="I98" s="197"/>
      <c r="J98" s="39"/>
      <c r="K98" s="39"/>
      <c r="L98" s="39"/>
    </row>
    <row r="99" spans="2:12">
      <c r="B99" s="196"/>
      <c r="C99" s="192"/>
      <c r="D99" s="192"/>
      <c r="E99" s="192"/>
      <c r="F99" s="192"/>
      <c r="G99" s="192"/>
      <c r="H99" s="192"/>
      <c r="I99" s="197"/>
      <c r="J99" s="39"/>
      <c r="K99" s="39"/>
      <c r="L99" s="39"/>
    </row>
    <row r="100" spans="2:12">
      <c r="B100" s="196"/>
      <c r="C100" s="192"/>
      <c r="D100" s="192"/>
      <c r="E100" s="192"/>
      <c r="F100" s="192"/>
      <c r="G100" s="192"/>
      <c r="H100" s="192"/>
      <c r="I100" s="197"/>
      <c r="J100" s="39"/>
      <c r="K100" s="39"/>
      <c r="L100" s="39"/>
    </row>
    <row r="101" spans="2:12">
      <c r="B101" s="196"/>
      <c r="C101" s="192"/>
      <c r="D101" s="192"/>
      <c r="E101" s="192"/>
      <c r="F101" s="192"/>
      <c r="G101" s="192"/>
      <c r="H101" s="192"/>
      <c r="I101" s="197"/>
      <c r="J101" s="39"/>
      <c r="K101" s="39"/>
      <c r="L101" s="39"/>
    </row>
    <row r="102" spans="2:12">
      <c r="B102" s="196"/>
      <c r="C102" s="192"/>
      <c r="D102" s="192"/>
      <c r="E102" s="192"/>
      <c r="F102" s="192"/>
      <c r="G102" s="192"/>
      <c r="H102" s="192"/>
      <c r="I102" s="197"/>
      <c r="J102" s="39"/>
      <c r="K102" s="39"/>
      <c r="L102" s="39"/>
    </row>
    <row r="103" spans="2:12">
      <c r="B103" s="196"/>
      <c r="C103" s="192"/>
      <c r="D103" s="192"/>
      <c r="E103" s="192"/>
      <c r="F103" s="192"/>
      <c r="G103" s="192"/>
      <c r="H103" s="192"/>
      <c r="I103" s="197"/>
      <c r="J103" s="39"/>
      <c r="K103" s="39"/>
      <c r="L103" s="39"/>
    </row>
    <row r="104" spans="2:12">
      <c r="B104" s="196"/>
      <c r="C104" s="192"/>
      <c r="D104" s="192"/>
      <c r="E104" s="192"/>
      <c r="F104" s="192"/>
      <c r="G104" s="192"/>
      <c r="H104" s="192"/>
      <c r="I104" s="197"/>
      <c r="J104" s="39"/>
      <c r="K104" s="39"/>
      <c r="L104" s="39"/>
    </row>
    <row r="105" spans="2:12">
      <c r="B105" s="196"/>
      <c r="C105" s="192"/>
      <c r="D105" s="192"/>
      <c r="E105" s="192"/>
      <c r="F105" s="192"/>
      <c r="G105" s="192"/>
      <c r="H105" s="192"/>
      <c r="I105" s="197"/>
      <c r="J105" s="39"/>
      <c r="K105" s="39"/>
      <c r="L105" s="39"/>
    </row>
    <row r="106" spans="2:12">
      <c r="B106" s="196"/>
      <c r="C106" s="192"/>
      <c r="D106" s="192"/>
      <c r="E106" s="192"/>
      <c r="F106" s="192"/>
      <c r="G106" s="192"/>
      <c r="H106" s="192"/>
      <c r="I106" s="197"/>
      <c r="J106" s="39"/>
      <c r="K106" s="39"/>
      <c r="L106" s="39"/>
    </row>
    <row r="107" spans="2:12">
      <c r="B107" s="196"/>
      <c r="C107" s="192"/>
      <c r="D107" s="192"/>
      <c r="E107" s="192"/>
      <c r="F107" s="192"/>
      <c r="G107" s="192"/>
      <c r="H107" s="192"/>
      <c r="I107" s="197"/>
      <c r="J107" s="39"/>
      <c r="K107" s="39"/>
      <c r="L107" s="39"/>
    </row>
    <row r="108" spans="2:12">
      <c r="B108" s="196"/>
      <c r="C108" s="192"/>
      <c r="D108" s="192"/>
      <c r="E108" s="192"/>
      <c r="F108" s="192"/>
      <c r="G108" s="192"/>
      <c r="H108" s="192"/>
      <c r="I108" s="197"/>
      <c r="J108" s="39"/>
      <c r="K108" s="39"/>
      <c r="L108" s="39"/>
    </row>
    <row r="109" spans="2:12">
      <c r="B109" s="196"/>
      <c r="C109" s="192"/>
      <c r="D109" s="192"/>
      <c r="E109" s="192"/>
      <c r="F109" s="192"/>
      <c r="G109" s="192"/>
      <c r="H109" s="192"/>
      <c r="I109" s="197"/>
      <c r="J109" s="39"/>
      <c r="K109" s="39"/>
      <c r="L109" s="39"/>
    </row>
    <row r="110" spans="2:12">
      <c r="B110" s="196"/>
      <c r="C110" s="192"/>
      <c r="D110" s="192"/>
      <c r="E110" s="192"/>
      <c r="F110" s="192"/>
      <c r="G110" s="192"/>
      <c r="H110" s="192"/>
      <c r="I110" s="197"/>
      <c r="J110" s="39"/>
      <c r="K110" s="39"/>
      <c r="L110" s="39"/>
    </row>
    <row r="111" spans="2:12">
      <c r="B111" s="196"/>
      <c r="C111" s="192"/>
      <c r="D111" s="192"/>
      <c r="E111" s="192"/>
      <c r="F111" s="192"/>
      <c r="G111" s="192"/>
      <c r="H111" s="192"/>
      <c r="I111" s="197"/>
      <c r="J111" s="39"/>
      <c r="K111" s="39"/>
      <c r="L111" s="39"/>
    </row>
    <row r="112" spans="2:12">
      <c r="B112" s="196"/>
      <c r="C112" s="192"/>
      <c r="D112" s="192"/>
      <c r="E112" s="192"/>
      <c r="F112" s="192"/>
      <c r="G112" s="192"/>
      <c r="H112" s="192"/>
      <c r="I112" s="197"/>
      <c r="J112" s="39"/>
      <c r="K112" s="39"/>
      <c r="L112" s="39"/>
    </row>
    <row r="113" spans="2:12">
      <c r="B113" s="196"/>
      <c r="C113" s="192"/>
      <c r="D113" s="192"/>
      <c r="E113" s="192"/>
      <c r="F113" s="192"/>
      <c r="G113" s="192"/>
      <c r="H113" s="192"/>
      <c r="I113" s="197"/>
      <c r="J113" s="39"/>
      <c r="K113" s="39"/>
      <c r="L113" s="39"/>
    </row>
    <row r="114" spans="2:12">
      <c r="B114" s="196"/>
      <c r="C114" s="192"/>
      <c r="D114" s="192"/>
      <c r="E114" s="192"/>
      <c r="F114" s="192"/>
      <c r="G114" s="192"/>
      <c r="H114" s="192"/>
      <c r="I114" s="197"/>
      <c r="J114" s="39"/>
      <c r="K114" s="39"/>
      <c r="L114" s="39"/>
    </row>
    <row r="115" spans="2:12">
      <c r="B115" s="196"/>
      <c r="C115" s="192"/>
      <c r="D115" s="192"/>
      <c r="E115" s="192"/>
      <c r="F115" s="192"/>
      <c r="G115" s="192"/>
      <c r="H115" s="192"/>
      <c r="I115" s="197"/>
      <c r="J115" s="39"/>
      <c r="K115" s="39"/>
      <c r="L115" s="39"/>
    </row>
    <row r="116" spans="2:12">
      <c r="B116" s="196"/>
      <c r="C116" s="192"/>
      <c r="D116" s="192"/>
      <c r="E116" s="192"/>
      <c r="F116" s="192"/>
      <c r="G116" s="192"/>
      <c r="H116" s="192"/>
      <c r="I116" s="197"/>
      <c r="J116" s="39"/>
      <c r="K116" s="39"/>
      <c r="L116" s="39"/>
    </row>
    <row r="117" spans="2:12">
      <c r="B117" s="196"/>
      <c r="C117" s="192"/>
      <c r="D117" s="192"/>
      <c r="E117" s="192"/>
      <c r="F117" s="192"/>
      <c r="G117" s="192"/>
      <c r="H117" s="198" t="s">
        <v>74</v>
      </c>
      <c r="I117" s="197"/>
      <c r="J117" s="39"/>
      <c r="K117" s="39"/>
      <c r="L117" s="39"/>
    </row>
    <row r="118" spans="2:12">
      <c r="B118" s="196"/>
      <c r="C118" s="192"/>
      <c r="D118" s="192"/>
      <c r="E118" s="192"/>
      <c r="F118" s="192"/>
      <c r="G118" s="192"/>
      <c r="H118" s="192"/>
      <c r="I118" s="197"/>
      <c r="J118" s="39"/>
      <c r="K118" s="39"/>
      <c r="L118" s="39"/>
    </row>
    <row r="119" spans="2:12">
      <c r="B119" s="199"/>
      <c r="C119" s="200"/>
      <c r="D119" s="200"/>
      <c r="E119" s="200"/>
      <c r="F119" s="200"/>
      <c r="G119" s="200"/>
      <c r="H119" s="200"/>
      <c r="I119" s="201"/>
      <c r="J119" s="39"/>
      <c r="K119" s="39"/>
      <c r="L119" s="39"/>
    </row>
  </sheetData>
  <sheetProtection sheet="1" objects="1" scenarios="1" selectLockedCells="1" selectUnlockedCells="1"/>
  <phoneticPr fontId="4" type="noConversion"/>
  <pageMargins left="0.51181102362204722" right="0.70866141732283472" top="0.74803149606299213" bottom="0.74803149606299213" header="0.31496062992125984" footer="0.31496062992125984"/>
  <pageSetup paperSize="9" scale="79" orientation="portrait" verticalDpi="0" r:id="rId1"/>
  <rowBreaks count="1" manualBreakCount="1">
    <brk id="64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B1:L83"/>
  <sheetViews>
    <sheetView showGridLines="0" showRowColHeaders="0" zoomScaleNormal="100" workbookViewId="0">
      <pane xSplit="1" ySplit="6" topLeftCell="C7" activePane="bottomRight" state="frozen"/>
      <selection pane="topRight" activeCell="B1" sqref="B1"/>
      <selection pane="bottomLeft" activeCell="A7" sqref="A7"/>
      <selection pane="bottomRight" activeCell="K25" sqref="K25"/>
    </sheetView>
  </sheetViews>
  <sheetFormatPr baseColWidth="10" defaultColWidth="10.140625" defaultRowHeight="0" customHeight="1" zeroHeight="1"/>
  <cols>
    <col min="1" max="1" width="4" style="163" customWidth="1"/>
    <col min="2" max="2" width="6" style="3" customWidth="1"/>
    <col min="3" max="3" width="9.42578125" style="3" customWidth="1"/>
    <col min="4" max="4" width="14.85546875" style="3" customWidth="1"/>
    <col min="5" max="5" width="14.42578125" style="3" customWidth="1"/>
    <col min="6" max="6" width="12" style="3" customWidth="1"/>
    <col min="7" max="7" width="16.140625" style="3" customWidth="1"/>
    <col min="8" max="8" width="20.28515625" style="3" customWidth="1"/>
    <col min="9" max="9" width="6.5703125" style="3" customWidth="1"/>
    <col min="10" max="10" width="3.7109375" style="3" customWidth="1"/>
    <col min="11" max="11" width="17" style="3" customWidth="1"/>
    <col min="12" max="12" width="4.85546875" style="3" customWidth="1"/>
    <col min="13" max="16384" width="10.140625" style="163"/>
  </cols>
  <sheetData>
    <row r="1" spans="2:12" ht="20.25" customHeight="1"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2:12" ht="15" customHeight="1">
      <c r="B2" s="101"/>
      <c r="C2" s="96"/>
      <c r="D2" s="96"/>
      <c r="E2" s="96"/>
      <c r="F2" s="96"/>
      <c r="G2" s="96"/>
      <c r="H2" s="96"/>
      <c r="I2" s="96"/>
      <c r="J2" s="96"/>
      <c r="K2" s="96"/>
      <c r="L2" s="102"/>
    </row>
    <row r="3" spans="2:12" ht="17.25" customHeight="1">
      <c r="B3" s="103" t="s">
        <v>79</v>
      </c>
      <c r="C3" s="247" t="s">
        <v>102</v>
      </c>
      <c r="D3" s="247"/>
      <c r="E3" s="247"/>
      <c r="F3" s="247"/>
      <c r="G3" s="247"/>
      <c r="H3" s="247"/>
      <c r="I3" s="247"/>
      <c r="J3" s="247"/>
      <c r="K3" s="247"/>
      <c r="L3" s="248"/>
    </row>
    <row r="4" spans="2:12" ht="17.25" customHeight="1">
      <c r="B4" s="104"/>
      <c r="C4" s="249" t="s">
        <v>124</v>
      </c>
      <c r="D4" s="249"/>
      <c r="E4" s="249"/>
      <c r="F4" s="249"/>
      <c r="G4" s="249"/>
      <c r="H4" s="249"/>
      <c r="I4" s="249"/>
      <c r="J4" s="249"/>
      <c r="K4" s="249"/>
      <c r="L4" s="250"/>
    </row>
    <row r="5" spans="2:12" ht="17.25" customHeight="1">
      <c r="B5" s="104"/>
      <c r="C5" s="251" t="s">
        <v>125</v>
      </c>
      <c r="D5" s="251"/>
      <c r="E5" s="251"/>
      <c r="F5" s="251"/>
      <c r="G5" s="251"/>
      <c r="H5" s="251"/>
      <c r="I5" s="251"/>
      <c r="J5" s="251"/>
      <c r="K5" s="251"/>
      <c r="L5" s="252"/>
    </row>
    <row r="6" spans="2:12" ht="7.5" customHeight="1" thickBot="1">
      <c r="B6" s="105"/>
      <c r="C6" s="31"/>
      <c r="D6" s="31"/>
      <c r="E6" s="31"/>
      <c r="F6" s="31"/>
      <c r="G6" s="31"/>
      <c r="H6" s="31"/>
      <c r="I6" s="32"/>
      <c r="J6" s="32"/>
      <c r="K6" s="32"/>
      <c r="L6" s="106"/>
    </row>
    <row r="7" spans="2:12" ht="15.75" customHeight="1">
      <c r="B7" s="104"/>
      <c r="C7" s="107"/>
      <c r="D7" s="107"/>
      <c r="E7" s="107"/>
      <c r="F7" s="107"/>
      <c r="G7" s="107"/>
      <c r="H7" s="107"/>
      <c r="I7" s="108"/>
      <c r="J7" s="108"/>
      <c r="K7" s="108"/>
      <c r="L7" s="109"/>
    </row>
    <row r="8" spans="2:12" ht="12" hidden="1" customHeight="1">
      <c r="B8" s="253"/>
      <c r="C8" s="254"/>
      <c r="D8" s="254"/>
      <c r="E8" s="254"/>
      <c r="F8" s="254"/>
      <c r="G8" s="254"/>
      <c r="H8" s="254"/>
      <c r="I8" s="254"/>
      <c r="J8" s="254"/>
      <c r="K8" s="254"/>
      <c r="L8" s="255"/>
    </row>
    <row r="9" spans="2:12" ht="14.25" customHeight="1">
      <c r="B9" s="104"/>
      <c r="C9" s="9" t="s">
        <v>47</v>
      </c>
      <c r="D9" s="4"/>
      <c r="E9" s="4"/>
      <c r="F9" s="4"/>
      <c r="G9" s="4"/>
      <c r="H9" s="4"/>
      <c r="I9" s="4"/>
      <c r="J9" s="4"/>
      <c r="K9" s="110">
        <f>IF(H10="Si",1,2)</f>
        <v>1</v>
      </c>
      <c r="L9" s="111"/>
    </row>
    <row r="10" spans="2:12" ht="12.75">
      <c r="B10" s="104"/>
      <c r="C10" s="4"/>
      <c r="D10" s="4"/>
      <c r="E10" s="9" t="s">
        <v>91</v>
      </c>
      <c r="F10" s="4"/>
      <c r="G10" s="4"/>
      <c r="H10" s="35" t="s">
        <v>65</v>
      </c>
      <c r="I10" s="110"/>
      <c r="J10" s="110"/>
      <c r="L10" s="111"/>
    </row>
    <row r="11" spans="2:12" ht="2.25" customHeight="1">
      <c r="B11" s="104"/>
      <c r="C11" s="4"/>
      <c r="D11" s="4"/>
      <c r="E11" s="9"/>
      <c r="F11" s="4"/>
      <c r="G11" s="4"/>
      <c r="H11" s="7"/>
      <c r="I11" s="4"/>
      <c r="J11" s="4"/>
      <c r="L11" s="111"/>
    </row>
    <row r="12" spans="2:12" ht="12.75">
      <c r="B12" s="104"/>
      <c r="C12" s="9"/>
      <c r="D12" s="4"/>
      <c r="E12" s="9" t="s">
        <v>92</v>
      </c>
      <c r="F12" s="4"/>
      <c r="G12" s="4"/>
      <c r="H12" s="35" t="s">
        <v>63</v>
      </c>
      <c r="I12" s="110"/>
      <c r="J12" s="110"/>
      <c r="L12" s="111"/>
    </row>
    <row r="13" spans="2:12" ht="2.25" customHeight="1">
      <c r="B13" s="104"/>
      <c r="C13" s="4"/>
      <c r="D13" s="4"/>
      <c r="E13" s="9"/>
      <c r="F13" s="4"/>
      <c r="G13" s="4"/>
      <c r="H13" s="7"/>
      <c r="I13" s="4"/>
      <c r="J13" s="4"/>
      <c r="L13" s="111"/>
    </row>
    <row r="14" spans="2:12" ht="12.75">
      <c r="B14" s="104"/>
      <c r="C14" s="9"/>
      <c r="D14" s="4"/>
      <c r="E14" s="9" t="s">
        <v>93</v>
      </c>
      <c r="F14" s="4"/>
      <c r="G14" s="4"/>
      <c r="H14" s="35" t="s">
        <v>65</v>
      </c>
      <c r="I14" s="112"/>
      <c r="J14" s="110"/>
      <c r="L14" s="111"/>
    </row>
    <row r="15" spans="2:12" ht="2.25" customHeight="1">
      <c r="B15" s="104"/>
      <c r="C15" s="4"/>
      <c r="D15" s="4"/>
      <c r="E15" s="9"/>
      <c r="F15" s="4"/>
      <c r="G15" s="4"/>
      <c r="H15" s="7"/>
      <c r="I15" s="4"/>
      <c r="J15" s="4"/>
      <c r="L15" s="111"/>
    </row>
    <row r="16" spans="2:12" ht="12.75">
      <c r="B16" s="104"/>
      <c r="C16" s="9"/>
      <c r="D16" s="13"/>
      <c r="E16" s="9" t="s">
        <v>94</v>
      </c>
      <c r="F16" s="34"/>
      <c r="G16" s="34"/>
      <c r="H16" s="35" t="s">
        <v>63</v>
      </c>
      <c r="I16" s="112"/>
      <c r="J16" s="110"/>
      <c r="L16" s="111"/>
    </row>
    <row r="17" spans="2:12" ht="11.25" customHeight="1">
      <c r="B17" s="104"/>
      <c r="C17" s="4"/>
      <c r="D17" s="4"/>
      <c r="E17" s="4"/>
      <c r="F17" s="4"/>
      <c r="G17" s="4"/>
      <c r="H17" s="4"/>
      <c r="I17" s="4"/>
      <c r="J17" s="4"/>
      <c r="K17" s="110"/>
      <c r="L17" s="111"/>
    </row>
    <row r="18" spans="2:12" ht="0" hidden="1" customHeight="1">
      <c r="B18" s="104"/>
      <c r="C18" s="4"/>
      <c r="D18" s="4"/>
      <c r="E18" s="4"/>
      <c r="F18" s="4"/>
      <c r="G18" s="4"/>
      <c r="H18" s="4"/>
      <c r="I18" s="4"/>
      <c r="J18" s="4"/>
      <c r="K18" s="4"/>
      <c r="L18" s="111"/>
    </row>
    <row r="19" spans="2:12" ht="0" hidden="1" customHeight="1">
      <c r="B19" s="104"/>
      <c r="C19" s="4"/>
      <c r="D19" s="4"/>
      <c r="E19" s="4"/>
      <c r="F19" s="4"/>
      <c r="G19" s="4"/>
      <c r="H19" s="4"/>
      <c r="I19" s="4"/>
      <c r="J19" s="4"/>
      <c r="K19" s="4"/>
      <c r="L19" s="111"/>
    </row>
    <row r="20" spans="2:12" ht="0" hidden="1" customHeight="1">
      <c r="B20" s="104"/>
      <c r="C20" s="4"/>
      <c r="D20" s="4"/>
      <c r="E20" s="4"/>
      <c r="F20" s="4"/>
      <c r="G20" s="4"/>
      <c r="H20" s="4"/>
      <c r="I20" s="4"/>
      <c r="J20" s="4"/>
      <c r="K20" s="4"/>
      <c r="L20" s="111"/>
    </row>
    <row r="21" spans="2:12" ht="0" hidden="1" customHeight="1">
      <c r="B21" s="104"/>
      <c r="C21" s="4"/>
      <c r="D21" s="4"/>
      <c r="E21" s="4"/>
      <c r="F21" s="4"/>
      <c r="G21" s="4"/>
      <c r="H21" s="4"/>
      <c r="I21" s="4"/>
      <c r="J21" s="4"/>
      <c r="K21" s="4"/>
      <c r="L21" s="111"/>
    </row>
    <row r="22" spans="2:12" ht="17.25" customHeight="1">
      <c r="B22" s="104"/>
      <c r="C22" s="113" t="s">
        <v>33</v>
      </c>
      <c r="D22" s="4"/>
      <c r="E22" s="4"/>
      <c r="F22" s="4"/>
      <c r="G22" s="4"/>
      <c r="H22" s="4"/>
      <c r="I22" s="4"/>
      <c r="J22" s="5"/>
      <c r="K22" s="6"/>
      <c r="L22" s="111"/>
    </row>
    <row r="23" spans="2:12" ht="14.25" customHeight="1">
      <c r="B23" s="104"/>
      <c r="C23" s="224" t="s">
        <v>15</v>
      </c>
      <c r="D23" s="4"/>
      <c r="E23" s="4"/>
      <c r="F23" s="4"/>
      <c r="G23" s="4"/>
      <c r="H23" s="4"/>
      <c r="I23" s="4"/>
      <c r="J23" s="4"/>
      <c r="K23" s="4"/>
      <c r="L23" s="111"/>
    </row>
    <row r="24" spans="2:12" ht="15" customHeight="1">
      <c r="B24" s="104"/>
      <c r="C24" s="4"/>
      <c r="D24" s="4"/>
      <c r="E24" s="4"/>
      <c r="F24" s="4"/>
      <c r="G24" s="4"/>
      <c r="H24" s="4"/>
      <c r="I24" s="4"/>
      <c r="J24" s="4"/>
      <c r="K24" s="4"/>
      <c r="L24" s="111"/>
    </row>
    <row r="25" spans="2:12" ht="12.75">
      <c r="B25" s="104"/>
      <c r="C25" s="45" t="s">
        <v>0</v>
      </c>
      <c r="D25" s="256" t="s">
        <v>80</v>
      </c>
      <c r="E25" s="256"/>
      <c r="F25" s="256"/>
      <c r="G25" s="256"/>
      <c r="H25" s="256"/>
      <c r="I25" s="256"/>
      <c r="J25" s="5" t="s">
        <v>1</v>
      </c>
      <c r="K25" s="11">
        <v>0</v>
      </c>
      <c r="L25" s="111"/>
    </row>
    <row r="26" spans="2:12" ht="2.25" customHeight="1">
      <c r="B26" s="104"/>
      <c r="C26" s="4"/>
      <c r="D26" s="4"/>
      <c r="E26" s="4"/>
      <c r="F26" s="4"/>
      <c r="G26" s="4"/>
      <c r="H26" s="4"/>
      <c r="I26" s="4"/>
      <c r="J26" s="4"/>
      <c r="K26" s="7"/>
      <c r="L26" s="111"/>
    </row>
    <row r="27" spans="2:12" ht="12.75">
      <c r="B27" s="104"/>
      <c r="C27" s="114" t="s">
        <v>2</v>
      </c>
      <c r="D27" s="246" t="s">
        <v>81</v>
      </c>
      <c r="E27" s="246"/>
      <c r="F27" s="246"/>
      <c r="G27" s="246"/>
      <c r="H27" s="246"/>
      <c r="I27" s="246"/>
      <c r="J27" s="5" t="s">
        <v>1</v>
      </c>
      <c r="K27" s="11">
        <v>0</v>
      </c>
      <c r="L27" s="111"/>
    </row>
    <row r="28" spans="2:12" ht="2.25" customHeight="1">
      <c r="B28" s="104"/>
      <c r="C28" s="4"/>
      <c r="D28" s="4"/>
      <c r="E28" s="4"/>
      <c r="F28" s="4"/>
      <c r="G28" s="4"/>
      <c r="H28" s="4"/>
      <c r="I28" s="4"/>
      <c r="J28" s="4"/>
      <c r="K28" s="7">
        <v>3000</v>
      </c>
      <c r="L28" s="111"/>
    </row>
    <row r="29" spans="2:12" ht="12.75">
      <c r="B29" s="104"/>
      <c r="C29" s="114" t="s">
        <v>3</v>
      </c>
      <c r="D29" s="246" t="s">
        <v>82</v>
      </c>
      <c r="E29" s="246"/>
      <c r="F29" s="246"/>
      <c r="G29" s="246"/>
      <c r="H29" s="246"/>
      <c r="I29" s="246"/>
      <c r="J29" s="26" t="s">
        <v>1</v>
      </c>
      <c r="K29" s="11">
        <v>0</v>
      </c>
      <c r="L29" s="111"/>
    </row>
    <row r="30" spans="2:12" ht="13.5" customHeight="1">
      <c r="B30" s="104"/>
      <c r="C30" s="26"/>
      <c r="D30" s="115" t="s">
        <v>73</v>
      </c>
      <c r="E30" s="116"/>
      <c r="F30" s="116"/>
      <c r="G30" s="116"/>
      <c r="H30" s="116"/>
      <c r="I30" s="116"/>
      <c r="J30" s="26"/>
      <c r="K30" s="7"/>
      <c r="L30" s="111"/>
    </row>
    <row r="31" spans="2:12" ht="12.75">
      <c r="B31" s="104"/>
      <c r="C31" s="114" t="s">
        <v>42</v>
      </c>
      <c r="D31" s="246" t="s">
        <v>72</v>
      </c>
      <c r="E31" s="246"/>
      <c r="F31" s="246"/>
      <c r="G31" s="246"/>
      <c r="H31" s="246"/>
      <c r="I31" s="246"/>
      <c r="J31" s="117" t="s">
        <v>1</v>
      </c>
      <c r="K31" s="11">
        <v>0</v>
      </c>
      <c r="L31" s="111"/>
    </row>
    <row r="32" spans="2:12" ht="2.25" customHeight="1">
      <c r="B32" s="104"/>
      <c r="C32" s="4"/>
      <c r="D32" s="4"/>
      <c r="E32" s="4"/>
      <c r="F32" s="4"/>
      <c r="G32" s="4"/>
      <c r="H32" s="4"/>
      <c r="I32" s="4"/>
      <c r="J32" s="4"/>
      <c r="K32" s="7"/>
      <c r="L32" s="111"/>
    </row>
    <row r="33" spans="2:12" ht="12.75">
      <c r="B33" s="104"/>
      <c r="C33" s="114" t="s">
        <v>43</v>
      </c>
      <c r="D33" s="246" t="s">
        <v>56</v>
      </c>
      <c r="E33" s="246"/>
      <c r="F33" s="246"/>
      <c r="G33" s="246"/>
      <c r="H33" s="246"/>
      <c r="I33" s="246"/>
      <c r="J33" s="5" t="s">
        <v>1</v>
      </c>
      <c r="K33" s="14">
        <f>IF((K25+K27+K29+K31)&gt;10*Parámetros!I9,(K25+K27)*0.06,0)</f>
        <v>0</v>
      </c>
      <c r="L33" s="111"/>
    </row>
    <row r="34" spans="2:12" ht="13.5" customHeight="1">
      <c r="B34" s="104"/>
      <c r="C34" s="45"/>
      <c r="D34" s="4"/>
      <c r="E34" s="4"/>
      <c r="F34" s="4"/>
      <c r="G34" s="46"/>
      <c r="H34" s="4"/>
      <c r="I34" s="4"/>
      <c r="J34" s="5"/>
      <c r="K34" s="7"/>
      <c r="L34" s="111"/>
    </row>
    <row r="35" spans="2:12" ht="12.75">
      <c r="B35" s="104"/>
      <c r="C35" s="4"/>
      <c r="D35" s="9" t="s">
        <v>58</v>
      </c>
      <c r="E35" s="9"/>
      <c r="F35" s="9"/>
      <c r="G35" s="9"/>
      <c r="H35" s="9"/>
      <c r="I35" s="9"/>
      <c r="J35" s="9"/>
      <c r="K35" s="10">
        <f>IF(OR(K9=1,K9=2),K25+K27+K29+K31+K33,K25)</f>
        <v>0</v>
      </c>
      <c r="L35" s="118"/>
    </row>
    <row r="36" spans="2:12" ht="17.25" customHeight="1">
      <c r="B36" s="104"/>
      <c r="C36" s="4"/>
      <c r="D36" s="4"/>
      <c r="E36" s="4"/>
      <c r="F36" s="234"/>
      <c r="G36" s="206" t="str">
        <f>+IF(AND(H16="Si",(K25+K27+K29)&lt;=Parámetros!I14,(K25+K27+K29)&gt;0),"No corresponde retención Art. 64 bis Dto. 148/007","")</f>
        <v/>
      </c>
      <c r="I36" s="4"/>
      <c r="J36" s="4"/>
      <c r="K36" s="7"/>
      <c r="L36" s="119" t="str">
        <f>IF(G36="No corresponde retención Art. 64 bis Dto. 148/007","No","Si")</f>
        <v>Si</v>
      </c>
    </row>
    <row r="37" spans="2:12" ht="12.75">
      <c r="B37" s="104"/>
      <c r="C37" s="113" t="s">
        <v>34</v>
      </c>
      <c r="D37" s="4"/>
      <c r="E37" s="4"/>
      <c r="F37" s="4"/>
      <c r="G37" s="4"/>
      <c r="H37" s="4"/>
      <c r="I37" s="4"/>
      <c r="J37" s="5"/>
      <c r="K37" s="7"/>
      <c r="L37" s="111"/>
    </row>
    <row r="38" spans="2:12" ht="18" customHeight="1">
      <c r="B38" s="104"/>
      <c r="C38" s="224" t="s">
        <v>14</v>
      </c>
      <c r="D38" s="4"/>
      <c r="E38" s="4"/>
      <c r="F38" s="4"/>
      <c r="G38" s="4"/>
      <c r="H38" s="4"/>
      <c r="I38" s="4"/>
      <c r="J38" s="4"/>
      <c r="K38" s="90">
        <f>IF(K40="Deducción 100%",1,IF(K40="Deducción 50%",0.5,0))</f>
        <v>1</v>
      </c>
      <c r="L38" s="111"/>
    </row>
    <row r="39" spans="2:12" ht="15" customHeight="1">
      <c r="B39" s="104"/>
      <c r="C39" s="4"/>
      <c r="D39" s="4"/>
      <c r="E39" s="4"/>
      <c r="F39" s="4"/>
      <c r="G39" s="4"/>
      <c r="H39" s="4"/>
      <c r="I39" s="4"/>
      <c r="J39" s="4"/>
      <c r="K39" s="90"/>
      <c r="L39" s="111"/>
    </row>
    <row r="40" spans="2:12" ht="12.75">
      <c r="B40" s="104"/>
      <c r="C40" s="120" t="s">
        <v>44</v>
      </c>
      <c r="D40" s="13" t="s">
        <v>86</v>
      </c>
      <c r="E40" s="4"/>
      <c r="F40" s="4"/>
      <c r="G40" s="4" t="s">
        <v>87</v>
      </c>
      <c r="H40" s="4"/>
      <c r="I40" s="4"/>
      <c r="J40" s="4"/>
      <c r="K40" s="204" t="s">
        <v>95</v>
      </c>
      <c r="L40" s="111"/>
    </row>
    <row r="41" spans="2:12" ht="2.25" customHeight="1">
      <c r="B41" s="104"/>
      <c r="C41" s="4"/>
      <c r="D41" s="4"/>
      <c r="E41" s="4"/>
      <c r="F41" s="4"/>
      <c r="G41" s="4"/>
      <c r="H41" s="4"/>
      <c r="I41" s="4"/>
      <c r="J41" s="4"/>
      <c r="K41" s="7"/>
      <c r="L41" s="111"/>
    </row>
    <row r="42" spans="2:12" ht="6" customHeight="1">
      <c r="B42" s="104"/>
      <c r="C42" s="122"/>
      <c r="D42" s="4"/>
      <c r="E42" s="4"/>
      <c r="F42" s="4"/>
      <c r="G42" s="4"/>
      <c r="H42" s="4"/>
      <c r="I42" s="4"/>
      <c r="J42" s="4"/>
      <c r="K42" s="121">
        <v>0</v>
      </c>
      <c r="L42" s="111"/>
    </row>
    <row r="43" spans="2:12" ht="2.25" customHeight="1">
      <c r="B43" s="104"/>
      <c r="C43" s="4"/>
      <c r="D43" s="4"/>
      <c r="E43" s="4"/>
      <c r="F43" s="4"/>
      <c r="G43" s="4"/>
      <c r="H43" s="4"/>
      <c r="I43" s="4"/>
      <c r="J43" s="4"/>
      <c r="K43" s="7">
        <v>0</v>
      </c>
      <c r="L43" s="111"/>
    </row>
    <row r="44" spans="2:12" ht="12.75" customHeight="1">
      <c r="B44" s="104"/>
      <c r="C44" s="45"/>
      <c r="D44" s="4"/>
      <c r="E44" s="4"/>
      <c r="F44" s="4"/>
      <c r="G44" s="4" t="s">
        <v>84</v>
      </c>
      <c r="H44" s="4"/>
      <c r="I44" s="4"/>
      <c r="J44" s="4"/>
      <c r="K44" s="11">
        <v>0</v>
      </c>
      <c r="L44" s="111"/>
    </row>
    <row r="45" spans="2:12" ht="2.25" customHeight="1">
      <c r="B45" s="104"/>
      <c r="C45" s="4"/>
      <c r="D45" s="4"/>
      <c r="E45" s="4"/>
      <c r="F45" s="4"/>
      <c r="G45" s="4"/>
      <c r="H45" s="4"/>
      <c r="I45" s="4"/>
      <c r="J45" s="4"/>
      <c r="K45" s="7"/>
      <c r="L45" s="111"/>
    </row>
    <row r="46" spans="2:12" ht="12.75">
      <c r="B46" s="104"/>
      <c r="C46" s="45"/>
      <c r="D46" s="4"/>
      <c r="E46" s="4"/>
      <c r="F46" s="4"/>
      <c r="G46" s="4" t="s">
        <v>83</v>
      </c>
      <c r="H46" s="4"/>
      <c r="I46" s="4"/>
      <c r="J46" s="4"/>
      <c r="K46" s="11">
        <v>0</v>
      </c>
      <c r="L46" s="111"/>
    </row>
    <row r="47" spans="2:12" ht="2.25" customHeight="1">
      <c r="B47" s="104"/>
      <c r="C47" s="4"/>
      <c r="D47" s="4"/>
      <c r="E47" s="4"/>
      <c r="F47" s="4"/>
      <c r="G47" s="4"/>
      <c r="H47" s="4"/>
      <c r="I47" s="4"/>
      <c r="J47" s="4"/>
      <c r="K47" s="7"/>
      <c r="L47" s="111"/>
    </row>
    <row r="48" spans="2:12" ht="12.75">
      <c r="B48" s="104"/>
      <c r="C48" s="45"/>
      <c r="D48" s="4"/>
      <c r="E48" s="4"/>
      <c r="F48" s="4"/>
      <c r="G48" s="4" t="s">
        <v>85</v>
      </c>
      <c r="H48" s="4"/>
      <c r="I48" s="4"/>
      <c r="J48" s="45" t="s">
        <v>1</v>
      </c>
      <c r="K48" s="2">
        <f>(((K44*20*Parámetros!I9)+(K46*40*Parámetros!I9))/12)*K38</f>
        <v>0</v>
      </c>
      <c r="L48" s="111"/>
    </row>
    <row r="49" spans="2:12" ht="12.75">
      <c r="B49" s="104"/>
      <c r="C49" s="120" t="s">
        <v>18</v>
      </c>
      <c r="D49" s="4" t="s">
        <v>17</v>
      </c>
      <c r="E49" s="4"/>
      <c r="F49" s="4"/>
      <c r="G49" s="4"/>
      <c r="H49" s="4"/>
      <c r="I49" s="4"/>
      <c r="J49" s="4"/>
      <c r="K49" s="7"/>
      <c r="L49" s="111"/>
    </row>
    <row r="50" spans="2:12" ht="2.25" customHeight="1">
      <c r="B50" s="104"/>
      <c r="C50" s="4"/>
      <c r="D50" s="4"/>
      <c r="E50" s="4"/>
      <c r="F50" s="4"/>
      <c r="G50" s="4"/>
      <c r="H50" s="4"/>
      <c r="I50" s="4">
        <v>0</v>
      </c>
      <c r="J50" s="4"/>
      <c r="K50" s="7"/>
      <c r="L50" s="111"/>
    </row>
    <row r="51" spans="2:12" ht="12.75" customHeight="1">
      <c r="B51" s="104"/>
      <c r="C51" s="4"/>
      <c r="D51" s="4"/>
      <c r="E51" s="4"/>
      <c r="F51" s="4"/>
      <c r="G51" s="4" t="s">
        <v>38</v>
      </c>
      <c r="H51" s="4"/>
      <c r="I51" s="18" t="s">
        <v>48</v>
      </c>
      <c r="J51" s="5" t="s">
        <v>1</v>
      </c>
      <c r="K51" s="19">
        <f>IF(I51="0",0,IF(I51="1/2 BPC",1/2*Parámetros!I9/12,IF(I51="1 BPC",Parámetros!I9/12,IF(I51="2 BPC",2*Parámetros!I9/12,0))))</f>
        <v>0</v>
      </c>
      <c r="L51" s="111"/>
    </row>
    <row r="52" spans="2:12" ht="2.25" customHeight="1">
      <c r="B52" s="104"/>
      <c r="C52" s="4"/>
      <c r="D52" s="4"/>
      <c r="E52" s="4"/>
      <c r="F52" s="4"/>
      <c r="G52" s="4"/>
      <c r="H52" s="4"/>
      <c r="I52" s="4" t="s">
        <v>48</v>
      </c>
      <c r="J52" s="4"/>
      <c r="K52" s="7"/>
      <c r="L52" s="111"/>
    </row>
    <row r="53" spans="2:12" ht="12.75">
      <c r="B53" s="104"/>
      <c r="C53" s="4"/>
      <c r="D53" s="4"/>
      <c r="E53" s="4"/>
      <c r="F53" s="4"/>
      <c r="G53" s="4" t="s">
        <v>39</v>
      </c>
      <c r="H53" s="4"/>
      <c r="I53" s="36" t="s">
        <v>48</v>
      </c>
      <c r="J53" s="5" t="s">
        <v>1</v>
      </c>
      <c r="K53" s="2">
        <f>IF(I53="SI",5/6*Parámetros!I9/12,0)</f>
        <v>0</v>
      </c>
      <c r="L53" s="111"/>
    </row>
    <row r="54" spans="2:12" ht="2.25" customHeight="1">
      <c r="B54" s="104"/>
      <c r="C54" s="4"/>
      <c r="D54" s="4"/>
      <c r="E54" s="4"/>
      <c r="F54" s="4"/>
      <c r="G54" s="4"/>
      <c r="H54" s="4"/>
      <c r="I54" s="4"/>
      <c r="J54" s="4"/>
      <c r="K54" s="7">
        <v>0</v>
      </c>
      <c r="L54" s="111"/>
    </row>
    <row r="55" spans="2:12" ht="12.75">
      <c r="B55" s="104"/>
      <c r="C55" s="4"/>
      <c r="D55" s="4"/>
      <c r="E55" s="4"/>
      <c r="F55" s="4"/>
      <c r="G55" s="4" t="s">
        <v>57</v>
      </c>
      <c r="H55" s="4"/>
      <c r="I55" s="4"/>
      <c r="J55" s="5" t="s">
        <v>1</v>
      </c>
      <c r="K55" s="11">
        <v>0</v>
      </c>
      <c r="L55" s="111"/>
    </row>
    <row r="56" spans="2:12" ht="10.5" customHeight="1">
      <c r="B56" s="104"/>
      <c r="C56" s="123"/>
      <c r="D56" s="12"/>
      <c r="E56" s="4"/>
      <c r="F56" s="4"/>
      <c r="G56" s="4"/>
      <c r="H56" s="4"/>
      <c r="I56" s="4"/>
      <c r="J56" s="4"/>
      <c r="K56" s="7"/>
      <c r="L56" s="111"/>
    </row>
    <row r="57" spans="2:12" ht="12.75">
      <c r="B57" s="104"/>
      <c r="C57" s="120" t="s">
        <v>32</v>
      </c>
      <c r="D57" s="124" t="s">
        <v>75</v>
      </c>
      <c r="E57" s="4"/>
      <c r="F57" s="4"/>
      <c r="G57" s="4"/>
      <c r="H57" s="4"/>
      <c r="I57" s="4"/>
      <c r="J57" s="4"/>
      <c r="K57" s="7"/>
      <c r="L57" s="111"/>
    </row>
    <row r="58" spans="2:12" ht="12.75">
      <c r="B58" s="104"/>
      <c r="C58" s="4"/>
      <c r="D58" s="4" t="s">
        <v>68</v>
      </c>
      <c r="E58" s="4"/>
      <c r="F58" s="4"/>
      <c r="G58" s="4"/>
      <c r="H58" s="4"/>
      <c r="I58" s="4"/>
      <c r="J58" s="4"/>
      <c r="K58" s="7"/>
      <c r="L58" s="111"/>
    </row>
    <row r="59" spans="2:12" ht="2.25" customHeight="1">
      <c r="B59" s="104"/>
      <c r="C59" s="4"/>
      <c r="D59" s="4"/>
      <c r="E59" s="4"/>
      <c r="F59" s="4"/>
      <c r="G59" s="4"/>
      <c r="H59" s="4"/>
      <c r="I59" s="4"/>
      <c r="J59" s="4"/>
      <c r="K59" s="7"/>
      <c r="L59" s="111"/>
    </row>
    <row r="60" spans="2:12" ht="12.75">
      <c r="B60" s="104"/>
      <c r="C60" s="4"/>
      <c r="D60" s="4"/>
      <c r="E60" s="12"/>
      <c r="F60" s="4"/>
      <c r="G60" s="4" t="s">
        <v>52</v>
      </c>
      <c r="H60" s="4"/>
      <c r="I60" s="4"/>
      <c r="J60" s="5" t="s">
        <v>1</v>
      </c>
      <c r="K60" s="2">
        <f>IF(K9=1,IF(Parámetros!I13&lt;(K25+K27),Parámetros!I13*Parámetros!I10,(K25+K27)*Parámetros!I10),IF(K9=2,(K25+K27)*Parámetros!I10,0))</f>
        <v>0</v>
      </c>
      <c r="L60" s="111"/>
    </row>
    <row r="61" spans="2:12" ht="2.25" customHeight="1">
      <c r="B61" s="104"/>
      <c r="C61" s="4"/>
      <c r="D61" s="4"/>
      <c r="E61" s="4"/>
      <c r="F61" s="4"/>
      <c r="G61" s="4"/>
      <c r="H61" s="4"/>
      <c r="I61" s="4"/>
      <c r="J61" s="4"/>
      <c r="K61" s="7"/>
      <c r="L61" s="111"/>
    </row>
    <row r="62" spans="2:12" ht="12.75">
      <c r="B62" s="104"/>
      <c r="C62" s="4"/>
      <c r="D62" s="4"/>
      <c r="E62" s="12"/>
      <c r="F62" s="4"/>
      <c r="G62" s="4" t="s">
        <v>53</v>
      </c>
      <c r="H62" s="4"/>
      <c r="I62" s="4"/>
      <c r="J62" s="5" t="s">
        <v>1</v>
      </c>
      <c r="K62" s="2">
        <f>(K25+K27)*Parámetros!I11</f>
        <v>0</v>
      </c>
      <c r="L62" s="111"/>
    </row>
    <row r="63" spans="2:12" ht="2.25" customHeight="1">
      <c r="B63" s="104"/>
      <c r="C63" s="4"/>
      <c r="D63" s="4"/>
      <c r="E63" s="4"/>
      <c r="F63" s="4"/>
      <c r="G63" s="4"/>
      <c r="H63" s="4"/>
      <c r="I63" s="4"/>
      <c r="J63" s="4"/>
      <c r="K63" s="7"/>
      <c r="L63" s="111"/>
    </row>
    <row r="64" spans="2:12" ht="12.75">
      <c r="B64" s="104"/>
      <c r="C64" s="4"/>
      <c r="D64" s="4"/>
      <c r="E64" s="12"/>
      <c r="F64" s="4"/>
      <c r="G64" s="4" t="s">
        <v>54</v>
      </c>
      <c r="H64" s="4"/>
      <c r="I64" s="4"/>
      <c r="J64" s="5" t="s">
        <v>1</v>
      </c>
      <c r="K64" s="2">
        <f>(K25+K27)*Parámetros!I12</f>
        <v>0</v>
      </c>
      <c r="L64" s="111"/>
    </row>
    <row r="65" spans="2:12" ht="2.25" customHeight="1">
      <c r="B65" s="104"/>
      <c r="C65" s="4"/>
      <c r="D65" s="4"/>
      <c r="E65" s="4"/>
      <c r="F65" s="4"/>
      <c r="G65" s="4"/>
      <c r="H65" s="4"/>
      <c r="I65" s="4"/>
      <c r="J65" s="4"/>
      <c r="K65" s="7">
        <v>0</v>
      </c>
      <c r="L65" s="111"/>
    </row>
    <row r="66" spans="2:12" ht="12.75">
      <c r="B66" s="104"/>
      <c r="C66" s="125" t="s">
        <v>45</v>
      </c>
      <c r="D66" s="4" t="s">
        <v>67</v>
      </c>
      <c r="E66" s="4"/>
      <c r="F66" s="4"/>
      <c r="G66" s="4"/>
      <c r="H66" s="4"/>
      <c r="I66" s="4"/>
      <c r="J66" s="5" t="s">
        <v>1</v>
      </c>
      <c r="K66" s="11">
        <v>0</v>
      </c>
      <c r="L66" s="111"/>
    </row>
    <row r="67" spans="2:12" ht="12.75">
      <c r="B67" s="104"/>
      <c r="C67" s="4"/>
      <c r="D67" s="4"/>
      <c r="E67" s="4"/>
      <c r="F67" s="4"/>
      <c r="G67" s="4"/>
      <c r="H67" s="4"/>
      <c r="I67" s="4"/>
      <c r="J67" s="5"/>
      <c r="K67" s="7"/>
      <c r="L67" s="111"/>
    </row>
    <row r="68" spans="2:12" ht="12.75">
      <c r="B68" s="104"/>
      <c r="C68" s="4"/>
      <c r="D68" s="9" t="s">
        <v>59</v>
      </c>
      <c r="E68" s="9"/>
      <c r="F68" s="9"/>
      <c r="G68" s="9"/>
      <c r="H68" s="9"/>
      <c r="I68" s="9"/>
      <c r="J68" s="9"/>
      <c r="K68" s="10">
        <f>IF(OR(K9=1,K9=2),+K48+K55+K51+K53+K60+K62+K64+K66,0)</f>
        <v>0</v>
      </c>
      <c r="L68" s="111"/>
    </row>
    <row r="69" spans="2:12" ht="12.75">
      <c r="B69" s="104"/>
      <c r="C69" s="4"/>
      <c r="D69" s="8"/>
      <c r="E69" s="9"/>
      <c r="F69" s="9"/>
      <c r="G69" s="9"/>
      <c r="H69" s="9"/>
      <c r="I69" s="9"/>
      <c r="J69" s="9"/>
      <c r="K69" s="10"/>
      <c r="L69" s="111"/>
    </row>
    <row r="70" spans="2:12" ht="6.75" customHeight="1">
      <c r="B70" s="101"/>
      <c r="C70" s="96"/>
      <c r="D70" s="97"/>
      <c r="E70" s="98"/>
      <c r="F70" s="98"/>
      <c r="G70" s="98"/>
      <c r="H70" s="98"/>
      <c r="I70" s="98"/>
      <c r="J70" s="98"/>
      <c r="K70" s="99"/>
      <c r="L70" s="102"/>
    </row>
    <row r="71" spans="2:12" ht="12" customHeight="1">
      <c r="B71" s="104"/>
      <c r="C71" s="9" t="s">
        <v>35</v>
      </c>
      <c r="D71" s="9"/>
      <c r="E71" s="4"/>
      <c r="F71" s="4"/>
      <c r="G71" s="4"/>
      <c r="H71" s="4"/>
      <c r="I71" s="4"/>
      <c r="J71" s="4"/>
      <c r="K71" s="10"/>
      <c r="L71" s="111"/>
    </row>
    <row r="72" spans="2:12" ht="21" customHeight="1">
      <c r="B72" s="104"/>
      <c r="C72" s="4"/>
      <c r="D72" s="225" t="str">
        <f>IF(L36="NO","No corresponde retener art.64 bis Dto.148/007",IF(AND(L36="Si",H12="Si"),"Monto a retener reducción retención NF","Monto a retener en el mes"))</f>
        <v>Monto a retener en el mes</v>
      </c>
      <c r="E72" s="37"/>
      <c r="F72" s="37"/>
      <c r="G72" s="37"/>
      <c r="H72" s="38"/>
      <c r="I72" s="37"/>
      <c r="J72" s="37"/>
      <c r="K72" s="100">
        <f>IF(L36="NO",'Detalles de Liquidación'!I52,IF(AND(L36="Si",H12="Si"),'Detalles de Liquidación'!I54,'Detalles de Liquidación'!I50))</f>
        <v>0</v>
      </c>
      <c r="L72" s="111"/>
    </row>
    <row r="73" spans="2:12" ht="13.15" customHeight="1">
      <c r="B73" s="104"/>
      <c r="C73" s="4"/>
      <c r="D73" s="225"/>
      <c r="E73" s="37"/>
      <c r="F73" s="37"/>
      <c r="G73" s="37"/>
      <c r="H73" s="38"/>
      <c r="I73" s="37"/>
      <c r="J73" s="37"/>
      <c r="K73" s="100"/>
      <c r="L73" s="111"/>
    </row>
    <row r="74" spans="2:12" ht="21" hidden="1" customHeight="1">
      <c r="B74" s="104"/>
      <c r="C74" s="4"/>
      <c r="D74" s="237" t="s">
        <v>120</v>
      </c>
      <c r="E74" s="238"/>
      <c r="F74" s="238"/>
      <c r="G74" s="238"/>
      <c r="H74" s="239"/>
      <c r="I74" s="238"/>
      <c r="J74" s="238"/>
      <c r="K74" s="237">
        <f>+'Ingresos antes'!K72</f>
        <v>0</v>
      </c>
      <c r="L74" s="111"/>
    </row>
    <row r="75" spans="2:12" ht="10.15" hidden="1" customHeight="1">
      <c r="B75" s="104"/>
      <c r="C75" s="4"/>
      <c r="D75" s="237"/>
      <c r="E75" s="238"/>
      <c r="F75" s="238"/>
      <c r="G75" s="238"/>
      <c r="H75" s="239"/>
      <c r="I75" s="238"/>
      <c r="J75" s="238"/>
      <c r="K75" s="237"/>
      <c r="L75" s="111"/>
    </row>
    <row r="76" spans="2:12" ht="21" hidden="1" customHeight="1">
      <c r="B76" s="104"/>
      <c r="C76" s="4"/>
      <c r="D76" s="240" t="s">
        <v>123</v>
      </c>
      <c r="E76" s="241"/>
      <c r="F76" s="241"/>
      <c r="G76" s="241"/>
      <c r="H76" s="242"/>
      <c r="I76" s="241"/>
      <c r="J76" s="241"/>
      <c r="K76" s="240">
        <f>+K74-K72</f>
        <v>0</v>
      </c>
      <c r="L76" s="111"/>
    </row>
    <row r="77" spans="2:12" ht="10.5" customHeight="1">
      <c r="B77" s="126"/>
      <c r="C77" s="91"/>
      <c r="D77" s="92"/>
      <c r="E77" s="93"/>
      <c r="F77" s="93"/>
      <c r="G77" s="93"/>
      <c r="H77" s="94"/>
      <c r="I77" s="93"/>
      <c r="J77" s="93"/>
      <c r="K77" s="95"/>
      <c r="L77" s="127"/>
    </row>
    <row r="78" spans="2:12" ht="21" customHeight="1">
      <c r="B78" s="104"/>
      <c r="C78" s="4"/>
      <c r="D78" s="47"/>
      <c r="E78" s="37"/>
      <c r="F78" s="37"/>
      <c r="G78" s="37"/>
      <c r="H78" s="38"/>
      <c r="I78" s="37"/>
      <c r="J78" s="37"/>
      <c r="K78" s="48"/>
      <c r="L78" s="111"/>
    </row>
    <row r="79" spans="2:12" ht="12.75">
      <c r="B79" s="104"/>
      <c r="C79" s="16"/>
      <c r="D79" s="13" t="s">
        <v>29</v>
      </c>
      <c r="E79" s="4"/>
      <c r="F79" s="4"/>
      <c r="G79" s="4"/>
      <c r="H79" s="4"/>
      <c r="I79" s="4"/>
      <c r="J79" s="4"/>
      <c r="K79" s="110"/>
      <c r="L79" s="111"/>
    </row>
    <row r="80" spans="2:12" ht="12.75">
      <c r="B80" s="104"/>
      <c r="C80" s="14"/>
      <c r="D80" s="13" t="s">
        <v>28</v>
      </c>
      <c r="E80" s="4"/>
      <c r="F80" s="4"/>
      <c r="G80" s="4"/>
      <c r="H80" s="4"/>
      <c r="I80" s="4"/>
      <c r="J80" s="4"/>
      <c r="K80" s="110"/>
      <c r="L80" s="111"/>
    </row>
    <row r="81" spans="2:12" ht="12.75">
      <c r="B81" s="104"/>
      <c r="C81" s="17"/>
      <c r="D81" s="15" t="s">
        <v>88</v>
      </c>
      <c r="E81" s="4"/>
      <c r="F81" s="4"/>
      <c r="G81" s="4"/>
      <c r="H81" s="4"/>
      <c r="I81" s="4"/>
      <c r="J81" s="4"/>
      <c r="K81" s="110"/>
      <c r="L81" s="111"/>
    </row>
    <row r="82" spans="2:12" ht="10.5" customHeight="1">
      <c r="B82" s="104"/>
      <c r="C82" s="7"/>
      <c r="D82" s="4"/>
      <c r="E82" s="4"/>
      <c r="F82" s="4"/>
      <c r="G82" s="4"/>
      <c r="H82" s="4"/>
      <c r="I82" s="4"/>
      <c r="J82" s="4"/>
      <c r="K82" s="110"/>
      <c r="L82" s="111"/>
    </row>
    <row r="83" spans="2:12" ht="30.75" customHeight="1">
      <c r="B83" s="126"/>
      <c r="C83" s="91"/>
      <c r="D83" s="91"/>
      <c r="E83" s="128"/>
      <c r="F83" s="128"/>
      <c r="G83" s="128"/>
      <c r="H83" s="128"/>
      <c r="I83" s="129" t="s">
        <v>49</v>
      </c>
      <c r="J83" s="128"/>
      <c r="K83" s="130"/>
      <c r="L83" s="127"/>
    </row>
  </sheetData>
  <sheetProtection sheet="1" objects="1" scenarios="1" selectLockedCells="1"/>
  <mergeCells count="9">
    <mergeCell ref="D33:I33"/>
    <mergeCell ref="D29:I29"/>
    <mergeCell ref="D31:I31"/>
    <mergeCell ref="C3:L3"/>
    <mergeCell ref="C4:L4"/>
    <mergeCell ref="C5:L5"/>
    <mergeCell ref="B8:L8"/>
    <mergeCell ref="D25:I25"/>
    <mergeCell ref="D27:I27"/>
  </mergeCells>
  <phoneticPr fontId="4" type="noConversion"/>
  <conditionalFormatting sqref="C64:J64 C62:J62 C57:J58 C60:J60 D30:I30 J29:J30">
    <cfRule type="expression" dxfId="15" priority="8" stopIfTrue="1">
      <formula>AND($K$9&lt;&gt;1,$K$9&lt;&gt;2)</formula>
    </cfRule>
  </conditionalFormatting>
  <conditionalFormatting sqref="K29:K30 K60">
    <cfRule type="expression" dxfId="14" priority="14" stopIfTrue="1">
      <formula>AND($K$9&lt;&gt;1,$K$9&lt;&gt;2)</formula>
    </cfRule>
  </conditionalFormatting>
  <conditionalFormatting sqref="K62 K64">
    <cfRule type="expression" dxfId="13" priority="17" stopIfTrue="1">
      <formula>AND($K$9&lt;&gt;1,$K$9&lt;&gt;2,$K$9&lt;&gt;4)</formula>
    </cfRule>
  </conditionalFormatting>
  <conditionalFormatting sqref="C49:J49 C51:H51 J51 J53 C53:H53 C55:J55">
    <cfRule type="expression" dxfId="12" priority="18" stopIfTrue="1">
      <formula>$K$9=5</formula>
    </cfRule>
  </conditionalFormatting>
  <conditionalFormatting sqref="K51 K55">
    <cfRule type="expression" dxfId="11" priority="24" stopIfTrue="1">
      <formula>$K$9=5</formula>
    </cfRule>
  </conditionalFormatting>
  <conditionalFormatting sqref="C31:D31 C33:D33 J31 D29 C27:D27 C29:C30">
    <cfRule type="expression" dxfId="10" priority="27" stopIfTrue="1">
      <formula>AND($K$9&lt;&gt;1,$K$9&lt;&gt;2)</formula>
    </cfRule>
  </conditionalFormatting>
  <conditionalFormatting sqref="K31">
    <cfRule type="expression" dxfId="9" priority="33" stopIfTrue="1">
      <formula>AND($K$9&lt;&gt;1,$K$9&lt;&gt;2)</formula>
    </cfRule>
  </conditionalFormatting>
  <conditionalFormatting sqref="K53">
    <cfRule type="expression" dxfId="8" priority="41" stopIfTrue="1">
      <formula>$K$10=5</formula>
    </cfRule>
  </conditionalFormatting>
  <dataValidations xWindow="725" yWindow="185" count="13">
    <dataValidation type="custom" allowBlank="1" showErrorMessage="1" error="SOLO puede ingresar un valor si:_x000a_- Eligió la opción de trabajador dependiente" promptTitle="Aclaración" prompt="Ingrese un valor solo para los casos de:_x000a_- Trabajador dependiente" sqref="K30">
      <formula1>OR(K17=1,K17=2)</formula1>
    </dataValidation>
    <dataValidation type="custom" allowBlank="1" showInputMessage="1" showErrorMessage="1" error="SOLO puede ingresar un valor si:_x000a_- Eligió la opción de trabajador dependiente_x000a_" sqref="K27">
      <formula1>OR(K9=1,K9=2)</formula1>
    </dataValidation>
    <dataValidation type="custom" allowBlank="1" showInputMessage="1" showErrorMessage="1" error="SOLO puede ingresar un valor si:_x000a_- Eligió la opción de trabajador dependiente" sqref="K29">
      <formula1>OR(K9=1,K9=2)</formula1>
    </dataValidation>
    <dataValidation allowBlank="1" showInputMessage="1" showErrorMessage="1" promptTitle="Aclaración" sqref="K51:K55"/>
    <dataValidation type="list" allowBlank="1" showInputMessage="1" showErrorMessage="1" sqref="I52">
      <formula1>"0, 1/2 BPC, 1 BPC, 5/3 BPC"</formula1>
    </dataValidation>
    <dataValidation type="list" allowBlank="1" showInputMessage="1" showErrorMessage="1" sqref="I53:I54">
      <formula1>"SI, NO"</formula1>
    </dataValidation>
    <dataValidation type="list" allowBlank="1" showInputMessage="1" showErrorMessage="1" sqref="H10">
      <formula1>"Si,No"</formula1>
    </dataValidation>
    <dataValidation type="list" allowBlank="1" showInputMessage="1" showErrorMessage="1" sqref="H14 H16 H12">
      <formula1>"Si, No"</formula1>
    </dataValidation>
    <dataValidation type="list" allowBlank="1" showInputMessage="1" showErrorMessage="1" sqref="K41">
      <formula1>"Deducción de 100%, Deducción de 50%, No hay Deducción"</formula1>
    </dataValidation>
    <dataValidation allowBlank="1" showInputMessage="1" showErrorMessage="1" prompt="Seleccione Si/No_x000a_" sqref="F34"/>
    <dataValidation allowBlank="1" showErrorMessage="1" prompt="_x000a_" sqref="G31:G32"/>
    <dataValidation type="list" allowBlank="1" showInputMessage="1" showErrorMessage="1" sqref="K40">
      <formula1>"Deducción 100%, Deducción 50%, No Deducción"</formula1>
    </dataValidation>
    <dataValidation type="list" allowBlank="1" showInputMessage="1" showErrorMessage="1" sqref="I51">
      <formula1>"0, 1/2 BPC, 1 BPC, 2 BPC"</formula1>
    </dataValidation>
  </dataValidations>
  <pageMargins left="0.18" right="0.19" top="0.45" bottom="0.22" header="0" footer="0.22"/>
  <pageSetup paperSize="9" scale="8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"/>
  <dimension ref="A1:M82"/>
  <sheetViews>
    <sheetView showGridLines="0" showRowColHeaders="0" zoomScale="115" workbookViewId="0">
      <pane xSplit="1" ySplit="6" topLeftCell="B32" activePane="bottomRight" state="frozen"/>
      <selection pane="topRight" activeCell="B1" sqref="B1"/>
      <selection pane="bottomLeft" activeCell="A7" sqref="A7"/>
      <selection pane="bottomRight" activeCell="G35" sqref="G35"/>
    </sheetView>
  </sheetViews>
  <sheetFormatPr baseColWidth="10" defaultRowHeight="0" customHeight="1" zeroHeight="1"/>
  <cols>
    <col min="1" max="1" width="4.140625" style="170" customWidth="1"/>
    <col min="2" max="2" width="4.85546875" customWidth="1"/>
    <col min="3" max="3" width="12.5703125" customWidth="1"/>
    <col min="4" max="4" width="10.7109375" customWidth="1"/>
    <col min="5" max="5" width="10.7109375" style="1" customWidth="1"/>
    <col min="6" max="6" width="13" customWidth="1"/>
    <col min="7" max="7" width="16.42578125" customWidth="1"/>
    <col min="8" max="8" width="9.5703125" customWidth="1"/>
    <col min="9" max="9" width="14" customWidth="1"/>
    <col min="10" max="10" width="3" customWidth="1"/>
    <col min="11" max="16384" width="11.42578125" style="167"/>
  </cols>
  <sheetData>
    <row r="1" spans="1:13" ht="12.75" customHeight="1">
      <c r="A1" s="164"/>
      <c r="B1" s="165"/>
      <c r="C1" s="165"/>
      <c r="D1" s="165"/>
      <c r="E1" s="166"/>
      <c r="F1" s="165"/>
      <c r="G1" s="165"/>
      <c r="H1" s="165"/>
      <c r="I1" s="165"/>
      <c r="J1" s="165"/>
    </row>
    <row r="2" spans="1:13" ht="10.5" customHeight="1">
      <c r="A2" s="164"/>
      <c r="B2" s="132"/>
      <c r="C2" s="67"/>
      <c r="D2" s="67"/>
      <c r="E2" s="67"/>
      <c r="F2" s="67"/>
      <c r="G2" s="67"/>
      <c r="H2" s="67"/>
      <c r="I2" s="67"/>
      <c r="J2" s="133"/>
      <c r="K2" s="163"/>
      <c r="L2" s="163"/>
    </row>
    <row r="3" spans="1:13" ht="18.75" customHeight="1">
      <c r="A3" s="164"/>
      <c r="B3" s="134"/>
      <c r="D3" s="135"/>
      <c r="F3" s="228" t="s">
        <v>121</v>
      </c>
      <c r="G3" s="135"/>
      <c r="H3" s="135"/>
      <c r="I3" s="135"/>
      <c r="J3" s="136"/>
      <c r="K3" s="171"/>
      <c r="L3" s="171"/>
    </row>
    <row r="4" spans="1:13" ht="16.5" customHeight="1">
      <c r="A4" s="164"/>
      <c r="B4" s="137"/>
      <c r="D4" s="131"/>
      <c r="F4" s="231" t="s">
        <v>126</v>
      </c>
      <c r="G4" s="131"/>
      <c r="H4" s="131"/>
      <c r="I4" s="131"/>
      <c r="J4" s="138"/>
      <c r="K4" s="172"/>
      <c r="L4" s="172"/>
    </row>
    <row r="5" spans="1:13" ht="15.75" customHeight="1">
      <c r="A5" s="164"/>
      <c r="B5" s="139"/>
      <c r="D5" s="131"/>
      <c r="F5" s="231" t="s">
        <v>127</v>
      </c>
      <c r="G5" s="131"/>
      <c r="H5" s="131"/>
      <c r="I5" s="131"/>
      <c r="J5" s="138"/>
      <c r="K5" s="257"/>
      <c r="L5" s="257"/>
    </row>
    <row r="6" spans="1:13" ht="7.5" customHeight="1" thickBot="1">
      <c r="A6" s="164"/>
      <c r="B6" s="140"/>
      <c r="C6" s="51"/>
      <c r="D6" s="51"/>
      <c r="E6" s="51"/>
      <c r="F6" s="51"/>
      <c r="G6" s="51"/>
      <c r="H6" s="51"/>
      <c r="I6" s="51"/>
      <c r="J6" s="141"/>
      <c r="K6" s="173"/>
      <c r="L6" s="173"/>
    </row>
    <row r="7" spans="1:13" ht="12.75" customHeight="1">
      <c r="A7" s="164"/>
      <c r="B7" s="139"/>
      <c r="C7" s="53"/>
      <c r="D7" s="53"/>
      <c r="E7" s="54"/>
      <c r="F7" s="53"/>
      <c r="G7" s="53"/>
      <c r="H7" s="53"/>
      <c r="I7" s="53"/>
      <c r="J7" s="142"/>
    </row>
    <row r="8" spans="1:13" ht="12.75" hidden="1" customHeight="1">
      <c r="A8" s="164"/>
      <c r="B8" s="139"/>
      <c r="C8" s="53"/>
      <c r="D8" s="53"/>
      <c r="E8" s="54"/>
      <c r="F8" s="53"/>
      <c r="G8" s="53"/>
      <c r="H8" s="53"/>
      <c r="I8" s="53"/>
      <c r="J8" s="142"/>
    </row>
    <row r="9" spans="1:13" ht="12.75">
      <c r="A9" s="164"/>
      <c r="B9" s="139"/>
      <c r="C9" s="52" t="s">
        <v>36</v>
      </c>
      <c r="D9" s="53"/>
      <c r="E9" s="54"/>
      <c r="F9" s="54"/>
      <c r="G9" s="53"/>
      <c r="H9" s="53"/>
      <c r="I9" s="53"/>
      <c r="J9" s="142"/>
      <c r="K9" s="174"/>
      <c r="L9" s="174"/>
      <c r="M9" s="174"/>
    </row>
    <row r="10" spans="1:13" ht="16.5" customHeight="1">
      <c r="A10" s="164"/>
      <c r="B10" s="139"/>
      <c r="C10" s="55" t="s">
        <v>4</v>
      </c>
      <c r="D10" s="53"/>
      <c r="E10" s="54"/>
      <c r="F10" s="53"/>
      <c r="G10" s="53"/>
      <c r="H10" s="53"/>
      <c r="I10" s="56">
        <f>+'Ingresos y Deducciones'!K25</f>
        <v>0</v>
      </c>
      <c r="J10" s="143"/>
      <c r="K10" s="174"/>
      <c r="L10" s="174"/>
      <c r="M10" s="174"/>
    </row>
    <row r="11" spans="1:13" ht="12.75">
      <c r="A11" s="164"/>
      <c r="B11" s="139"/>
      <c r="C11" s="55" t="s">
        <v>21</v>
      </c>
      <c r="D11" s="53"/>
      <c r="E11" s="54"/>
      <c r="F11" s="53"/>
      <c r="G11" s="53"/>
      <c r="H11" s="53"/>
      <c r="I11" s="56">
        <f>IF(OR('Ingresos y Deducciones'!K9=1,'Ingresos y Deducciones'!K9=2),'Ingresos y Deducciones'!K27+'Ingresos y Deducciones'!K29,0)</f>
        <v>0</v>
      </c>
      <c r="J11" s="143"/>
    </row>
    <row r="12" spans="1:13" ht="12.75">
      <c r="A12" s="164"/>
      <c r="B12" s="139"/>
      <c r="C12" s="55" t="s">
        <v>5</v>
      </c>
      <c r="D12" s="53"/>
      <c r="E12" s="54"/>
      <c r="F12" s="53"/>
      <c r="G12" s="53"/>
      <c r="H12" s="53"/>
      <c r="I12" s="56">
        <f>IF(OR('Ingresos y Deducciones'!K9=1,'Ingresos y Deducciones'!K9=2),+'Ingresos y Deducciones'!K31,0)</f>
        <v>0</v>
      </c>
      <c r="J12" s="143"/>
    </row>
    <row r="13" spans="1:13" ht="12.75">
      <c r="A13" s="164"/>
      <c r="B13" s="139"/>
      <c r="C13" s="245" t="s">
        <v>136</v>
      </c>
      <c r="D13" s="53"/>
      <c r="E13" s="54"/>
      <c r="F13" s="55"/>
      <c r="G13" s="53"/>
      <c r="H13" s="53"/>
      <c r="I13" s="56">
        <f>'Ingresos y Deducciones'!K33</f>
        <v>0</v>
      </c>
      <c r="J13" s="143"/>
    </row>
    <row r="14" spans="1:13" ht="12.75">
      <c r="A14" s="164"/>
      <c r="B14" s="139"/>
      <c r="C14" s="57" t="s">
        <v>64</v>
      </c>
      <c r="D14" s="53"/>
      <c r="E14" s="54"/>
      <c r="F14" s="53"/>
      <c r="G14" s="53"/>
      <c r="H14" s="53"/>
      <c r="I14" s="58">
        <f>+IF('Ingresos y Deducciones'!H14="No",'Detalles de Liquidación'!E35,0)</f>
        <v>0</v>
      </c>
      <c r="J14" s="144"/>
    </row>
    <row r="15" spans="1:13" ht="12.75">
      <c r="A15" s="164"/>
      <c r="B15" s="139"/>
      <c r="C15" s="52" t="s">
        <v>60</v>
      </c>
      <c r="D15" s="53"/>
      <c r="E15" s="54"/>
      <c r="F15" s="53"/>
      <c r="G15" s="53"/>
      <c r="H15" s="53"/>
      <c r="I15" s="59">
        <f>SUM(I10:I14)</f>
        <v>0</v>
      </c>
      <c r="J15" s="145"/>
    </row>
    <row r="16" spans="1:13" ht="15" customHeight="1">
      <c r="A16" s="164"/>
      <c r="B16" s="139"/>
      <c r="C16" s="205" t="str">
        <f>+'Ingresos y Deducciones'!G36</f>
        <v/>
      </c>
      <c r="D16" s="53"/>
      <c r="E16" s="54"/>
      <c r="F16" s="53"/>
      <c r="G16" s="53"/>
      <c r="H16" s="53"/>
      <c r="I16" s="53"/>
      <c r="J16" s="142"/>
    </row>
    <row r="17" spans="1:10" ht="15" customHeight="1">
      <c r="A17" s="164"/>
      <c r="B17" s="139"/>
      <c r="C17" s="52" t="s">
        <v>37</v>
      </c>
      <c r="D17" s="54"/>
      <c r="E17" s="53"/>
      <c r="F17" s="53"/>
      <c r="G17" s="53"/>
      <c r="H17" s="53"/>
      <c r="I17" s="53"/>
      <c r="J17" s="142"/>
    </row>
    <row r="18" spans="1:10" ht="17.25" customHeight="1">
      <c r="A18" s="164"/>
      <c r="B18" s="139"/>
      <c r="C18" s="55" t="s">
        <v>16</v>
      </c>
      <c r="D18" s="53"/>
      <c r="E18" s="54"/>
      <c r="F18" s="53"/>
      <c r="G18" s="53"/>
      <c r="H18" s="53"/>
      <c r="I18" s="56">
        <f>'Ingresos y Deducciones'!$K$60</f>
        <v>0</v>
      </c>
      <c r="J18" s="143"/>
    </row>
    <row r="19" spans="1:10" ht="13.5" customHeight="1">
      <c r="A19" s="164"/>
      <c r="B19" s="139"/>
      <c r="C19" s="55" t="s">
        <v>55</v>
      </c>
      <c r="D19" s="53"/>
      <c r="E19" s="54"/>
      <c r="F19" s="53"/>
      <c r="G19" s="53"/>
      <c r="H19" s="53"/>
      <c r="I19" s="56">
        <f>'Ingresos y Deducciones'!$K$62</f>
        <v>0</v>
      </c>
      <c r="J19" s="143"/>
    </row>
    <row r="20" spans="1:10" ht="12.75">
      <c r="A20" s="164"/>
      <c r="B20" s="139"/>
      <c r="C20" s="55" t="s">
        <v>20</v>
      </c>
      <c r="D20" s="53"/>
      <c r="E20" s="54"/>
      <c r="F20" s="53"/>
      <c r="G20" s="53"/>
      <c r="H20" s="53"/>
      <c r="I20" s="56">
        <f>'Ingresos y Deducciones'!K64</f>
        <v>0</v>
      </c>
      <c r="J20" s="143"/>
    </row>
    <row r="21" spans="1:10" ht="12.75">
      <c r="A21" s="164"/>
      <c r="B21" s="139"/>
      <c r="C21" s="55" t="s">
        <v>26</v>
      </c>
      <c r="D21" s="53"/>
      <c r="E21" s="54"/>
      <c r="F21" s="53"/>
      <c r="G21" s="53"/>
      <c r="H21" s="53"/>
      <c r="I21" s="56">
        <f>'Ingresos y Deducciones'!$K$48</f>
        <v>0</v>
      </c>
      <c r="J21" s="143"/>
    </row>
    <row r="22" spans="1:10" ht="12.75">
      <c r="A22" s="164"/>
      <c r="B22" s="139"/>
      <c r="C22" s="55" t="s">
        <v>40</v>
      </c>
      <c r="D22" s="53"/>
      <c r="E22" s="54"/>
      <c r="F22" s="53"/>
      <c r="G22" s="53"/>
      <c r="H22" s="53"/>
      <c r="I22" s="56">
        <f>'Ingresos y Deducciones'!$K$51+'Ingresos y Deducciones'!K53</f>
        <v>0</v>
      </c>
      <c r="J22" s="143"/>
    </row>
    <row r="23" spans="1:10" ht="12.75">
      <c r="A23" s="164"/>
      <c r="B23" s="139"/>
      <c r="C23" s="55" t="s">
        <v>19</v>
      </c>
      <c r="D23" s="53"/>
      <c r="E23" s="54"/>
      <c r="F23" s="53"/>
      <c r="G23" s="52"/>
      <c r="H23" s="52"/>
      <c r="I23" s="56">
        <f>'Ingresos y Deducciones'!$K$55</f>
        <v>0</v>
      </c>
      <c r="J23" s="143"/>
    </row>
    <row r="24" spans="1:10" ht="12.75">
      <c r="A24" s="164"/>
      <c r="B24" s="139"/>
      <c r="C24" s="55" t="s">
        <v>22</v>
      </c>
      <c r="D24" s="53"/>
      <c r="E24" s="54"/>
      <c r="F24" s="53"/>
      <c r="G24" s="52"/>
      <c r="H24" s="52"/>
      <c r="I24" s="56">
        <f>'Ingresos y Deducciones'!K66</f>
        <v>0</v>
      </c>
      <c r="J24" s="143"/>
    </row>
    <row r="25" spans="1:10" ht="12.75">
      <c r="A25" s="164"/>
      <c r="B25" s="139"/>
      <c r="C25" s="52" t="s">
        <v>61</v>
      </c>
      <c r="D25" s="53"/>
      <c r="E25" s="54"/>
      <c r="F25" s="53"/>
      <c r="G25" s="52"/>
      <c r="H25" s="52"/>
      <c r="I25" s="59">
        <f>SUM(I18:I24)</f>
        <v>0</v>
      </c>
      <c r="J25" s="145"/>
    </row>
    <row r="26" spans="1:10" ht="14.25" customHeight="1">
      <c r="A26" s="164"/>
      <c r="B26" s="139"/>
      <c r="C26" s="60"/>
      <c r="D26" s="61"/>
      <c r="E26" s="61"/>
      <c r="F26" s="61"/>
      <c r="G26" s="61"/>
      <c r="H26" s="61"/>
      <c r="I26" s="61"/>
      <c r="J26" s="146"/>
    </row>
    <row r="27" spans="1:10" ht="12.75" hidden="1" customHeight="1">
      <c r="A27" s="164"/>
      <c r="B27" s="139"/>
      <c r="C27" s="62" t="s">
        <v>50</v>
      </c>
      <c r="D27" s="61"/>
      <c r="E27" s="61"/>
      <c r="F27" s="61"/>
      <c r="G27" s="53"/>
      <c r="H27" s="53"/>
      <c r="I27" s="63">
        <f>IF((I43-I47)&gt;0,(I43-I47),0)</f>
        <v>0</v>
      </c>
      <c r="J27" s="147"/>
    </row>
    <row r="28" spans="1:10" ht="2.25" hidden="1" customHeight="1">
      <c r="A28" s="164"/>
      <c r="B28" s="139"/>
      <c r="C28" s="62"/>
      <c r="D28" s="61"/>
      <c r="E28" s="61"/>
      <c r="F28" s="61"/>
      <c r="G28" s="64"/>
      <c r="H28" s="64"/>
      <c r="I28" s="60"/>
      <c r="J28" s="148"/>
    </row>
    <row r="29" spans="1:10" ht="2.25" hidden="1" customHeight="1">
      <c r="A29" s="164"/>
      <c r="B29" s="139"/>
      <c r="C29" s="62"/>
      <c r="D29" s="61"/>
      <c r="E29" s="61"/>
      <c r="F29" s="61"/>
      <c r="G29" s="64"/>
      <c r="H29" s="64"/>
      <c r="I29" s="60"/>
      <c r="J29" s="148"/>
    </row>
    <row r="30" spans="1:10" ht="2.25" hidden="1" customHeight="1">
      <c r="A30" s="164"/>
      <c r="B30" s="139"/>
      <c r="C30" s="62"/>
      <c r="D30" s="61"/>
      <c r="E30" s="61"/>
      <c r="F30" s="61"/>
      <c r="G30" s="64"/>
      <c r="H30" s="64"/>
      <c r="I30" s="60"/>
      <c r="J30" s="148"/>
    </row>
    <row r="31" spans="1:10" ht="15" hidden="1">
      <c r="A31" s="164"/>
      <c r="B31" s="139"/>
      <c r="C31" s="62" t="s">
        <v>51</v>
      </c>
      <c r="D31" s="61"/>
      <c r="E31" s="61"/>
      <c r="F31" s="61"/>
      <c r="G31" s="53"/>
      <c r="H31" s="53"/>
      <c r="I31" s="63">
        <f>+IF('Ingresos y Deducciones'!H12="Si",'Detalles de Liquidación'!I27*0.95,I27)</f>
        <v>0</v>
      </c>
      <c r="J31" s="147"/>
    </row>
    <row r="32" spans="1:10" ht="28.5" customHeight="1">
      <c r="A32" s="168"/>
      <c r="B32" s="149"/>
      <c r="C32" s="66" t="s">
        <v>27</v>
      </c>
      <c r="D32" s="67"/>
      <c r="E32" s="67"/>
      <c r="F32" s="67"/>
      <c r="G32" s="68"/>
      <c r="H32" s="68"/>
      <c r="I32" s="67"/>
      <c r="J32" s="133"/>
    </row>
    <row r="33" spans="1:10" ht="4.5" customHeight="1">
      <c r="A33" s="168"/>
      <c r="B33" s="139"/>
      <c r="C33" s="53"/>
      <c r="D33" s="54"/>
      <c r="E33" s="53"/>
      <c r="F33" s="53"/>
      <c r="G33" s="53"/>
      <c r="H33" s="53"/>
      <c r="I33" s="53"/>
      <c r="J33" s="142"/>
    </row>
    <row r="34" spans="1:10" ht="12.75" customHeight="1">
      <c r="A34" s="202"/>
      <c r="B34" s="139"/>
      <c r="C34" s="69" t="s">
        <v>23</v>
      </c>
      <c r="D34" s="70" t="s">
        <v>6</v>
      </c>
      <c r="E34" s="71" t="s">
        <v>7</v>
      </c>
      <c r="F34" s="71" t="s">
        <v>8</v>
      </c>
      <c r="G34" s="71" t="s">
        <v>10</v>
      </c>
      <c r="H34" s="71"/>
      <c r="I34" s="71" t="s">
        <v>11</v>
      </c>
      <c r="J34" s="150"/>
    </row>
    <row r="35" spans="1:10" ht="18" customHeight="1">
      <c r="A35" s="203">
        <f>$I$15</f>
        <v>0</v>
      </c>
      <c r="B35" s="139"/>
      <c r="C35" s="77" t="str">
        <f>CONCATENATE(TEXT(Parámetros!C18,"0")," A ",TEXT(Parámetros!F18,"0")," BPC")</f>
        <v>0 A 7 BPC</v>
      </c>
      <c r="D35" s="73">
        <f>+Parámetros!C18*Parámetros!$I$9</f>
        <v>0</v>
      </c>
      <c r="E35" s="73">
        <f>+Parámetros!F18*Parámetros!$I$9</f>
        <v>46032</v>
      </c>
      <c r="F35" s="73">
        <f t="shared" ref="F35:F41" si="0">MIN(A35,(E35-D35))</f>
        <v>0</v>
      </c>
      <c r="G35" s="78">
        <f>Parámetros!I18</f>
        <v>0</v>
      </c>
      <c r="H35" s="78"/>
      <c r="I35" s="73">
        <f t="shared" ref="I35:I42" si="1">F35*G35</f>
        <v>0</v>
      </c>
      <c r="J35" s="151"/>
    </row>
    <row r="36" spans="1:10" ht="12.75">
      <c r="A36" s="202">
        <f t="shared" ref="A36:A42" si="2">IF(A35&gt;(E35-D35),A35-(E35-D35),0)</f>
        <v>0</v>
      </c>
      <c r="B36" s="139"/>
      <c r="C36" s="77" t="str">
        <f>CONCATENATE(TEXT(Parámetros!C19,"0")," A ",TEXT(Parámetros!F19,"0")," BPC")</f>
        <v>7 A 10 BPC</v>
      </c>
      <c r="D36" s="73">
        <f>+Parámetros!C19*Parámetros!$I$9</f>
        <v>46032</v>
      </c>
      <c r="E36" s="73">
        <f>+Parámetros!F19*Parámetros!$I$9</f>
        <v>65760</v>
      </c>
      <c r="F36" s="73">
        <f t="shared" si="0"/>
        <v>0</v>
      </c>
      <c r="G36" s="78">
        <f>Parámetros!I19</f>
        <v>0.1</v>
      </c>
      <c r="H36" s="78"/>
      <c r="I36" s="73">
        <f t="shared" si="1"/>
        <v>0</v>
      </c>
      <c r="J36" s="151"/>
    </row>
    <row r="37" spans="1:10" ht="12.75">
      <c r="A37" s="202">
        <f t="shared" si="2"/>
        <v>0</v>
      </c>
      <c r="B37" s="139"/>
      <c r="C37" s="77" t="str">
        <f>CONCATENATE(TEXT(Parámetros!C20,"0")," A ",TEXT(Parámetros!F20,"0")," BPC")</f>
        <v>10 A 15 BPC</v>
      </c>
      <c r="D37" s="73">
        <f>+Parámetros!C20*Parámetros!$I$9</f>
        <v>65760</v>
      </c>
      <c r="E37" s="73">
        <f>+Parámetros!F20*Parámetros!$I$9</f>
        <v>98640</v>
      </c>
      <c r="F37" s="73">
        <f t="shared" si="0"/>
        <v>0</v>
      </c>
      <c r="G37" s="78">
        <f>Parámetros!I20</f>
        <v>0.15</v>
      </c>
      <c r="H37" s="78"/>
      <c r="I37" s="73">
        <f t="shared" si="1"/>
        <v>0</v>
      </c>
      <c r="J37" s="151"/>
    </row>
    <row r="38" spans="1:10" ht="12.75">
      <c r="A38" s="202">
        <f t="shared" si="2"/>
        <v>0</v>
      </c>
      <c r="B38" s="139"/>
      <c r="C38" s="77" t="str">
        <f>CONCATENATE(TEXT(Parámetros!C21,"0")," A ",TEXT(Parámetros!F21,"0")," BPC")</f>
        <v>15 A 30 BPC</v>
      </c>
      <c r="D38" s="73">
        <f>+Parámetros!C21*Parámetros!$I$9</f>
        <v>98640</v>
      </c>
      <c r="E38" s="73">
        <f>+Parámetros!F21*Parámetros!$I$9</f>
        <v>197280</v>
      </c>
      <c r="F38" s="73">
        <f t="shared" si="0"/>
        <v>0</v>
      </c>
      <c r="G38" s="78">
        <f>Parámetros!I21</f>
        <v>0.24</v>
      </c>
      <c r="H38" s="78"/>
      <c r="I38" s="73">
        <f t="shared" si="1"/>
        <v>0</v>
      </c>
      <c r="J38" s="151"/>
    </row>
    <row r="39" spans="1:10" ht="12.75">
      <c r="A39" s="202">
        <f t="shared" si="2"/>
        <v>0</v>
      </c>
      <c r="B39" s="139"/>
      <c r="C39" s="77" t="str">
        <f>CONCATENATE(TEXT(Parámetros!C22,"0")," A ",TEXT(Parámetros!F22,"0")," BPC")</f>
        <v>30 A 50 BPC</v>
      </c>
      <c r="D39" s="73">
        <f>+Parámetros!C22*Parámetros!$I$9</f>
        <v>197280</v>
      </c>
      <c r="E39" s="73">
        <f>+Parámetros!F22*Parámetros!$I$9</f>
        <v>328800</v>
      </c>
      <c r="F39" s="73">
        <f t="shared" si="0"/>
        <v>0</v>
      </c>
      <c r="G39" s="78">
        <f>Parámetros!I22</f>
        <v>0.25</v>
      </c>
      <c r="H39" s="78"/>
      <c r="I39" s="73">
        <f t="shared" si="1"/>
        <v>0</v>
      </c>
      <c r="J39" s="151"/>
    </row>
    <row r="40" spans="1:10" ht="12.75">
      <c r="A40" s="202">
        <f t="shared" si="2"/>
        <v>0</v>
      </c>
      <c r="B40" s="139"/>
      <c r="C40" s="77" t="str">
        <f>CONCATENATE(TEXT(Parámetros!C23,"0")," A ",TEXT(Parámetros!F23,"0")," BPC")</f>
        <v>50 A 75 BPC</v>
      </c>
      <c r="D40" s="73">
        <f>+Parámetros!C23*Parámetros!$I$9</f>
        <v>328800</v>
      </c>
      <c r="E40" s="73">
        <f>+Parámetros!F23*Parámetros!$I$9</f>
        <v>493200</v>
      </c>
      <c r="F40" s="73">
        <f t="shared" si="0"/>
        <v>0</v>
      </c>
      <c r="G40" s="78">
        <f>Parámetros!I23</f>
        <v>0.27</v>
      </c>
      <c r="H40" s="78"/>
      <c r="I40" s="73">
        <f t="shared" si="1"/>
        <v>0</v>
      </c>
      <c r="J40" s="151"/>
    </row>
    <row r="41" spans="1:10" ht="12.75">
      <c r="A41" s="202">
        <f t="shared" si="2"/>
        <v>0</v>
      </c>
      <c r="B41" s="139"/>
      <c r="C41" s="77" t="str">
        <f>CONCATENATE(TEXT(Parámetros!C24,"0")," A ",TEXT(Parámetros!F24,"0")," BPC")</f>
        <v>75 A 115 BPC</v>
      </c>
      <c r="D41" s="73">
        <f>+Parámetros!C24*Parámetros!$I$9</f>
        <v>493200</v>
      </c>
      <c r="E41" s="73">
        <f>+Parámetros!F24*Parámetros!$I$9</f>
        <v>756240</v>
      </c>
      <c r="F41" s="73">
        <f t="shared" si="0"/>
        <v>0</v>
      </c>
      <c r="G41" s="78">
        <f>Parámetros!I24</f>
        <v>0.31</v>
      </c>
      <c r="H41" s="78"/>
      <c r="I41" s="73">
        <f t="shared" si="1"/>
        <v>0</v>
      </c>
      <c r="J41" s="151"/>
    </row>
    <row r="42" spans="1:10" ht="12.75">
      <c r="A42" s="202">
        <f t="shared" si="2"/>
        <v>0</v>
      </c>
      <c r="B42" s="139"/>
      <c r="C42" s="77" t="str">
        <f>CONCATENATE("+ DE ",TEXT(Parámetros!C25,"0"), " BPC")</f>
        <v>+ DE 115 BPC</v>
      </c>
      <c r="D42" s="73">
        <f>+Parámetros!C25*Parámetros!$I$9</f>
        <v>756240</v>
      </c>
      <c r="E42" s="79"/>
      <c r="F42" s="73">
        <f>A42</f>
        <v>0</v>
      </c>
      <c r="G42" s="78">
        <f>Parámetros!I25</f>
        <v>0.36</v>
      </c>
      <c r="H42" s="78"/>
      <c r="I42" s="73">
        <f t="shared" si="1"/>
        <v>0</v>
      </c>
      <c r="J42" s="151"/>
    </row>
    <row r="43" spans="1:10" ht="13.5" customHeight="1">
      <c r="A43" s="202"/>
      <c r="B43" s="139"/>
      <c r="C43" s="53"/>
      <c r="D43" s="54"/>
      <c r="E43" s="72"/>
      <c r="F43" s="73">
        <f>SUM(F35:F42)</f>
        <v>0</v>
      </c>
      <c r="G43" s="74"/>
      <c r="H43" s="74"/>
      <c r="I43" s="75">
        <f>SUM(I35:I42)</f>
        <v>0</v>
      </c>
      <c r="J43" s="152"/>
    </row>
    <row r="44" spans="1:10" ht="14.25" hidden="1">
      <c r="A44" s="202"/>
      <c r="B44" s="139"/>
      <c r="C44" s="53"/>
      <c r="D44" s="54"/>
      <c r="E44" s="72"/>
      <c r="F44" s="73"/>
      <c r="G44" s="74"/>
      <c r="H44" s="74"/>
      <c r="I44" s="75"/>
      <c r="J44" s="152"/>
    </row>
    <row r="45" spans="1:10" ht="12.75">
      <c r="A45" s="202"/>
      <c r="B45" s="139"/>
      <c r="C45" s="69" t="s">
        <v>23</v>
      </c>
      <c r="D45" s="222"/>
      <c r="E45" s="223" t="s">
        <v>99</v>
      </c>
      <c r="F45" s="76" t="s">
        <v>9</v>
      </c>
      <c r="G45" s="71" t="s">
        <v>10</v>
      </c>
      <c r="H45" s="71"/>
      <c r="I45" s="76" t="s">
        <v>24</v>
      </c>
      <c r="J45" s="153"/>
    </row>
    <row r="46" spans="1:10" ht="17.25" customHeight="1">
      <c r="A46" s="202">
        <f>I25</f>
        <v>0</v>
      </c>
      <c r="B46" s="139"/>
      <c r="C46" s="77" t="str">
        <f>CONCATENATE(TEXT(Parámetros!F30,"0")," BPC")</f>
        <v>15 BPC</v>
      </c>
      <c r="D46" s="258">
        <f>'Ingresos y Deducciones'!K35-'Ingresos y Deducciones'!K33-'Ingresos y Deducciones'!K31</f>
        <v>0</v>
      </c>
      <c r="E46" s="258"/>
      <c r="F46" s="73">
        <f>+I25</f>
        <v>0</v>
      </c>
      <c r="G46" s="78">
        <f>IF(D46&gt;Parámetros!H31,Parámetros!I31,Parámetros!I30)</f>
        <v>0.14000000000000001</v>
      </c>
      <c r="H46" s="78"/>
      <c r="I46" s="73">
        <f>F46*G46</f>
        <v>0</v>
      </c>
      <c r="J46" s="151"/>
    </row>
    <row r="47" spans="1:10" ht="12.75" customHeight="1">
      <c r="A47" s="202"/>
      <c r="B47" s="139"/>
      <c r="C47" s="53"/>
      <c r="D47" s="79"/>
      <c r="E47" s="72"/>
      <c r="F47" s="73"/>
      <c r="G47" s="74"/>
      <c r="H47" s="74"/>
      <c r="I47" s="75">
        <f>SUM(I46:I46)</f>
        <v>0</v>
      </c>
      <c r="J47" s="152"/>
    </row>
    <row r="48" spans="1:10" ht="12.75" hidden="1" customHeight="1">
      <c r="A48" s="169"/>
      <c r="B48" s="139"/>
      <c r="C48" s="53"/>
      <c r="D48" s="53"/>
      <c r="E48" s="54"/>
      <c r="F48" s="53"/>
      <c r="G48" s="53"/>
      <c r="H48" s="53"/>
      <c r="I48" s="53"/>
      <c r="J48" s="142"/>
    </row>
    <row r="49" spans="1:10" ht="12.75" customHeight="1">
      <c r="A49" s="169"/>
      <c r="B49" s="149"/>
      <c r="C49" s="65"/>
      <c r="D49" s="65"/>
      <c r="E49" s="80"/>
      <c r="F49" s="65"/>
      <c r="G49" s="65"/>
      <c r="H49" s="65"/>
      <c r="I49" s="65"/>
      <c r="J49" s="154"/>
    </row>
    <row r="50" spans="1:10" ht="15.75" customHeight="1">
      <c r="A50" s="169"/>
      <c r="B50" s="139"/>
      <c r="C50" s="229" t="s">
        <v>50</v>
      </c>
      <c r="D50" s="61"/>
      <c r="E50" s="61"/>
      <c r="F50" s="61"/>
      <c r="G50" s="53"/>
      <c r="H50" s="53"/>
      <c r="I50" s="49">
        <f>IF((I43-I47)&gt;0,(I43-I47),0)</f>
        <v>0</v>
      </c>
      <c r="J50" s="155"/>
    </row>
    <row r="51" spans="1:10" ht="8.4499999999999993" customHeight="1">
      <c r="A51" s="169"/>
      <c r="B51" s="139"/>
      <c r="C51" s="229"/>
      <c r="D51" s="61"/>
      <c r="E51" s="61"/>
      <c r="F51" s="61"/>
      <c r="G51" s="64"/>
      <c r="H51" s="64"/>
      <c r="I51" s="81"/>
      <c r="J51" s="156"/>
    </row>
    <row r="52" spans="1:10" ht="15" customHeight="1">
      <c r="A52" s="169"/>
      <c r="B52" s="139"/>
      <c r="C52" s="229" t="s">
        <v>70</v>
      </c>
      <c r="D52" s="61"/>
      <c r="E52" s="61"/>
      <c r="F52" s="61"/>
      <c r="G52" s="53"/>
      <c r="H52" s="53"/>
      <c r="I52" s="49" t="str">
        <f>IF('Ingresos y Deducciones'!H16="No","No corresponde",IF(AND('Ingresos y Deducciones'!H16="Si",SUM(I10:I11)&lt;=Parámetros!I14),0,I50))</f>
        <v>No corresponde</v>
      </c>
      <c r="J52" s="155"/>
    </row>
    <row r="53" spans="1:10" ht="9" customHeight="1">
      <c r="A53" s="169"/>
      <c r="B53" s="139"/>
      <c r="C53" s="229"/>
      <c r="D53" s="61"/>
      <c r="E53" s="61"/>
      <c r="F53" s="61"/>
      <c r="G53" s="64"/>
      <c r="H53" s="64"/>
      <c r="I53" s="81"/>
      <c r="J53" s="156"/>
    </row>
    <row r="54" spans="1:10" ht="14.25" customHeight="1">
      <c r="A54" s="169"/>
      <c r="B54" s="139"/>
      <c r="C54" s="229" t="s">
        <v>71</v>
      </c>
      <c r="D54" s="61"/>
      <c r="E54" s="61"/>
      <c r="F54" s="61"/>
      <c r="G54" s="53"/>
      <c r="H54" s="53"/>
      <c r="I54" s="50" t="str">
        <f>+IF('Ingresos y Deducciones'!H12="No","-",I50*0.95)</f>
        <v>-</v>
      </c>
      <c r="J54" s="157"/>
    </row>
    <row r="55" spans="1:10" ht="12.75" customHeight="1">
      <c r="A55" s="169"/>
      <c r="B55" s="158"/>
      <c r="C55" s="83"/>
      <c r="D55" s="84"/>
      <c r="E55" s="84"/>
      <c r="F55" s="84"/>
      <c r="G55" s="82"/>
      <c r="H55" s="82"/>
      <c r="I55" s="85"/>
      <c r="J55" s="159"/>
    </row>
    <row r="56" spans="1:10" ht="12.75" customHeight="1">
      <c r="A56" s="164"/>
      <c r="B56" s="139"/>
      <c r="C56" s="53"/>
      <c r="D56" s="53"/>
      <c r="E56" s="54"/>
      <c r="F56" s="53"/>
      <c r="G56" s="53"/>
      <c r="H56" s="53"/>
      <c r="I56" s="53"/>
      <c r="J56" s="142"/>
    </row>
    <row r="57" spans="1:10" ht="12.75" hidden="1" customHeight="1">
      <c r="A57" s="164"/>
      <c r="B57" s="139"/>
      <c r="C57" s="53"/>
      <c r="D57" s="53"/>
      <c r="E57" s="54"/>
      <c r="F57" s="53"/>
      <c r="G57" s="53"/>
      <c r="H57" s="53"/>
      <c r="I57" s="53"/>
      <c r="J57" s="142"/>
    </row>
    <row r="58" spans="1:10" ht="12.75" hidden="1" customHeight="1">
      <c r="A58" s="164"/>
      <c r="B58" s="139"/>
      <c r="C58" s="53"/>
      <c r="D58" s="53"/>
      <c r="E58" s="54"/>
      <c r="F58" s="53"/>
      <c r="G58" s="53"/>
      <c r="H58" s="53"/>
      <c r="I58" s="53"/>
      <c r="J58" s="142"/>
    </row>
    <row r="59" spans="1:10" ht="1.5" hidden="1" customHeight="1">
      <c r="A59" s="164"/>
      <c r="B59" s="139"/>
      <c r="C59" s="53"/>
      <c r="D59" s="53"/>
      <c r="E59" s="54"/>
      <c r="F59" s="53"/>
      <c r="G59" s="53"/>
      <c r="H59" s="53"/>
      <c r="I59" s="53"/>
      <c r="J59" s="142"/>
    </row>
    <row r="60" spans="1:10" ht="12.75" hidden="1" customHeight="1">
      <c r="A60" s="164"/>
      <c r="B60" s="139"/>
      <c r="C60" s="53"/>
      <c r="D60" s="53"/>
      <c r="E60" s="54"/>
      <c r="F60" s="53"/>
      <c r="G60" s="53"/>
      <c r="H60" s="53"/>
      <c r="I60" s="53"/>
      <c r="J60" s="142"/>
    </row>
    <row r="61" spans="1:10" ht="17.25" hidden="1" customHeight="1">
      <c r="A61" s="164"/>
      <c r="B61" s="139"/>
      <c r="C61" s="53"/>
      <c r="D61" s="53"/>
      <c r="E61" s="54"/>
      <c r="F61" s="53"/>
      <c r="G61" s="53"/>
      <c r="H61" s="53"/>
      <c r="I61" s="53"/>
      <c r="J61" s="142"/>
    </row>
    <row r="62" spans="1:10" ht="12.75" hidden="1" customHeight="1">
      <c r="A62" s="164"/>
      <c r="B62" s="139"/>
      <c r="C62" s="53"/>
      <c r="D62" s="53"/>
      <c r="E62" s="54"/>
      <c r="F62" s="53"/>
      <c r="G62" s="53"/>
      <c r="H62" s="53"/>
      <c r="I62" s="53"/>
      <c r="J62" s="142"/>
    </row>
    <row r="63" spans="1:10" ht="12.75" hidden="1" customHeight="1">
      <c r="A63" s="164"/>
      <c r="B63" s="139"/>
      <c r="C63" s="53"/>
      <c r="D63" s="53"/>
      <c r="E63" s="54"/>
      <c r="F63" s="53"/>
      <c r="G63" s="53"/>
      <c r="H63" s="53"/>
      <c r="I63" s="53"/>
      <c r="J63" s="142"/>
    </row>
    <row r="64" spans="1:10" ht="12.75" hidden="1" customHeight="1">
      <c r="A64" s="164"/>
      <c r="B64" s="139"/>
      <c r="C64" s="53"/>
      <c r="D64" s="53"/>
      <c r="E64" s="54"/>
      <c r="F64" s="53"/>
      <c r="G64" s="53"/>
      <c r="H64" s="53"/>
      <c r="I64" s="53"/>
      <c r="J64" s="142"/>
    </row>
    <row r="65" spans="1:10" ht="12.75" hidden="1" customHeight="1">
      <c r="A65" s="164"/>
      <c r="B65" s="139"/>
      <c r="C65" s="53"/>
      <c r="D65" s="53"/>
      <c r="E65" s="54"/>
      <c r="F65" s="53"/>
      <c r="G65" s="53"/>
      <c r="H65" s="53"/>
      <c r="I65" s="53"/>
      <c r="J65" s="142"/>
    </row>
    <row r="66" spans="1:10" ht="12.75" hidden="1" customHeight="1">
      <c r="A66" s="164"/>
      <c r="B66" s="139"/>
      <c r="C66" s="53"/>
      <c r="D66" s="53"/>
      <c r="E66" s="54"/>
      <c r="F66" s="53"/>
      <c r="G66" s="53"/>
      <c r="H66" s="53"/>
      <c r="I66" s="53"/>
      <c r="J66" s="142"/>
    </row>
    <row r="67" spans="1:10" ht="12.75" hidden="1" customHeight="1">
      <c r="A67" s="164"/>
      <c r="B67" s="139"/>
      <c r="C67" s="53"/>
      <c r="D67" s="53"/>
      <c r="E67" s="54"/>
      <c r="F67" s="53"/>
      <c r="G67" s="53"/>
      <c r="H67" s="53"/>
      <c r="I67" s="53"/>
      <c r="J67" s="142"/>
    </row>
    <row r="68" spans="1:10" ht="12.75" hidden="1" customHeight="1">
      <c r="A68" s="164"/>
      <c r="B68" s="139"/>
      <c r="C68" s="53"/>
      <c r="D68" s="53"/>
      <c r="E68" s="54"/>
      <c r="F68" s="53"/>
      <c r="G68" s="53"/>
      <c r="H68" s="53"/>
      <c r="I68" s="53"/>
      <c r="J68" s="142"/>
    </row>
    <row r="69" spans="1:10" ht="11.25" hidden="1" customHeight="1">
      <c r="A69" s="164"/>
      <c r="B69" s="139"/>
      <c r="C69" s="53"/>
      <c r="D69" s="53"/>
      <c r="E69" s="54"/>
      <c r="F69" s="53"/>
      <c r="G69" s="53"/>
      <c r="H69" s="53"/>
      <c r="I69" s="53"/>
      <c r="J69" s="142"/>
    </row>
    <row r="70" spans="1:10" ht="12.75" hidden="1" customHeight="1">
      <c r="A70" s="164"/>
      <c r="B70" s="139"/>
      <c r="C70" s="53"/>
      <c r="D70" s="53"/>
      <c r="E70" s="54"/>
      <c r="F70" s="53"/>
      <c r="G70" s="53"/>
      <c r="H70" s="53"/>
      <c r="I70" s="53"/>
      <c r="J70" s="142"/>
    </row>
    <row r="71" spans="1:10" ht="12.75" hidden="1" customHeight="1">
      <c r="A71" s="164"/>
      <c r="B71" s="139"/>
      <c r="C71" s="53"/>
      <c r="D71" s="53"/>
      <c r="E71" s="54"/>
      <c r="F71" s="53"/>
      <c r="G71" s="53"/>
      <c r="H71" s="53"/>
      <c r="I71" s="53"/>
      <c r="J71" s="142"/>
    </row>
    <row r="72" spans="1:10" ht="12.75" hidden="1" customHeight="1">
      <c r="A72" s="164"/>
      <c r="B72" s="139"/>
      <c r="C72" s="53"/>
      <c r="D72" s="53"/>
      <c r="E72" s="54"/>
      <c r="F72" s="53"/>
      <c r="G72" s="53"/>
      <c r="H72" s="53"/>
      <c r="I72" s="53"/>
      <c r="J72" s="142"/>
    </row>
    <row r="73" spans="1:10" ht="12.75" hidden="1" customHeight="1">
      <c r="A73" s="164"/>
      <c r="B73" s="139"/>
      <c r="C73" s="53"/>
      <c r="D73" s="53"/>
      <c r="E73" s="54"/>
      <c r="F73" s="53"/>
      <c r="G73" s="53"/>
      <c r="H73" s="53"/>
      <c r="I73" s="53"/>
      <c r="J73" s="142"/>
    </row>
    <row r="74" spans="1:10" ht="12.75" hidden="1" customHeight="1">
      <c r="A74" s="164"/>
      <c r="B74" s="139"/>
      <c r="C74" s="53"/>
      <c r="D74" s="53"/>
      <c r="E74" s="54"/>
      <c r="F74" s="53"/>
      <c r="G74" s="53"/>
      <c r="H74" s="53"/>
      <c r="I74" s="53"/>
      <c r="J74" s="142"/>
    </row>
    <row r="75" spans="1:10" ht="12.75" hidden="1" customHeight="1">
      <c r="A75" s="164"/>
      <c r="B75" s="139"/>
      <c r="C75" s="53"/>
      <c r="D75" s="53"/>
      <c r="E75" s="54"/>
      <c r="F75" s="53"/>
      <c r="G75" s="53"/>
      <c r="H75" s="53"/>
      <c r="I75" s="53"/>
      <c r="J75" s="142"/>
    </row>
    <row r="76" spans="1:10" ht="12.75" hidden="1" customHeight="1">
      <c r="A76" s="164"/>
      <c r="B76" s="139"/>
      <c r="C76" s="53"/>
      <c r="D76" s="53"/>
      <c r="E76" s="54"/>
      <c r="F76" s="53"/>
      <c r="G76" s="53"/>
      <c r="H76" s="53"/>
      <c r="I76" s="53"/>
      <c r="J76" s="142"/>
    </row>
    <row r="77" spans="1:10" ht="12.75" hidden="1" customHeight="1">
      <c r="A77" s="164"/>
      <c r="B77" s="139"/>
      <c r="C77" s="53"/>
      <c r="D77" s="53"/>
      <c r="E77" s="54"/>
      <c r="F77" s="53"/>
      <c r="G77" s="53"/>
      <c r="H77" s="53"/>
      <c r="I77" s="53"/>
      <c r="J77" s="142"/>
    </row>
    <row r="78" spans="1:10" ht="12.75" hidden="1" customHeight="1">
      <c r="A78" s="164"/>
      <c r="B78" s="139"/>
      <c r="C78" s="53"/>
      <c r="D78" s="53"/>
      <c r="E78" s="54"/>
      <c r="F78" s="53"/>
      <c r="G78" s="53"/>
      <c r="H78" s="53"/>
      <c r="I78" s="53"/>
      <c r="J78" s="142"/>
    </row>
    <row r="79" spans="1:10" ht="12.75" hidden="1" customHeight="1">
      <c r="A79" s="164"/>
      <c r="B79" s="139"/>
      <c r="C79" s="53"/>
      <c r="D79" s="53"/>
      <c r="E79" s="54"/>
      <c r="F79" s="53"/>
      <c r="G79" s="53"/>
      <c r="H79" s="53"/>
      <c r="I79" s="53"/>
      <c r="J79" s="142"/>
    </row>
    <row r="80" spans="1:10" ht="12.75" hidden="1" customHeight="1">
      <c r="A80" s="164"/>
      <c r="B80" s="139"/>
      <c r="C80" s="53"/>
      <c r="D80" s="53"/>
      <c r="E80" s="54"/>
      <c r="F80" s="53"/>
      <c r="G80" s="53"/>
      <c r="H80" s="53"/>
      <c r="I80" s="53"/>
      <c r="J80" s="142"/>
    </row>
    <row r="81" spans="1:10" ht="12.75" hidden="1" customHeight="1">
      <c r="A81" s="164"/>
      <c r="B81" s="139"/>
      <c r="C81" s="53"/>
      <c r="D81" s="53"/>
      <c r="E81" s="54"/>
      <c r="F81" s="53"/>
      <c r="G81" s="53"/>
      <c r="H81" s="53"/>
      <c r="I81" s="53"/>
      <c r="J81" s="142"/>
    </row>
    <row r="82" spans="1:10" ht="12.75" customHeight="1">
      <c r="A82" s="164"/>
      <c r="B82" s="158"/>
      <c r="C82" s="82"/>
      <c r="D82" s="82"/>
      <c r="E82" s="160"/>
      <c r="F82" s="82"/>
      <c r="G82" s="82"/>
      <c r="H82" s="82"/>
      <c r="I82" s="161" t="s">
        <v>49</v>
      </c>
      <c r="J82" s="162"/>
    </row>
  </sheetData>
  <sheetProtection sheet="1" objects="1" scenarios="1"/>
  <protectedRanges>
    <protectedRange sqref="D5 F5 G5:L5" name="Rango1"/>
  </protectedRanges>
  <mergeCells count="2">
    <mergeCell ref="K5:L5"/>
    <mergeCell ref="D46:E46"/>
  </mergeCells>
  <phoneticPr fontId="4" type="noConversion"/>
  <pageMargins left="0.39370078740157483" right="0.39370078740157483" top="0.98425196850393704" bottom="0.94488188976377963" header="0" footer="0.7086614173228347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B1:L34"/>
  <sheetViews>
    <sheetView showGridLines="0" showRowColHeaders="0" zoomScale="11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14" sqref="I14"/>
    </sheetView>
  </sheetViews>
  <sheetFormatPr baseColWidth="10" defaultRowHeight="0" customHeight="1" zeroHeight="1"/>
  <cols>
    <col min="1" max="1" width="6.140625" style="163" customWidth="1"/>
    <col min="2" max="2" width="6.140625" style="20" customWidth="1"/>
    <col min="3" max="3" width="8.7109375" style="20" customWidth="1"/>
    <col min="4" max="4" width="16.5703125" style="20" customWidth="1"/>
    <col min="5" max="5" width="14.85546875" style="20" customWidth="1"/>
    <col min="6" max="6" width="11.5703125" style="20" customWidth="1"/>
    <col min="7" max="7" width="12.85546875" style="20" customWidth="1"/>
    <col min="8" max="8" width="11.5703125" style="20" customWidth="1"/>
    <col min="9" max="9" width="10.28515625" style="20" customWidth="1"/>
    <col min="10" max="10" width="6.42578125" style="20" customWidth="1"/>
    <col min="11" max="11" width="2.7109375" style="20" customWidth="1"/>
    <col min="12" max="16384" width="11.42578125" style="163"/>
  </cols>
  <sheetData>
    <row r="1" spans="2:12" ht="14.25" customHeight="1"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2:12" ht="18" customHeight="1">
      <c r="B2" s="176"/>
      <c r="C2" s="177"/>
      <c r="D2" s="177"/>
      <c r="E2" s="177"/>
      <c r="F2" s="177"/>
      <c r="G2" s="177"/>
      <c r="H2" s="177"/>
      <c r="I2" s="177"/>
      <c r="J2" s="177"/>
      <c r="K2" s="178"/>
    </row>
    <row r="3" spans="2:12" ht="16.5" customHeight="1">
      <c r="B3" s="179"/>
      <c r="D3" s="243"/>
      <c r="E3" s="243" t="s">
        <v>122</v>
      </c>
      <c r="G3" s="243"/>
      <c r="H3" s="243"/>
      <c r="I3" s="243"/>
      <c r="J3" s="243"/>
      <c r="K3" s="244"/>
      <c r="L3" s="175"/>
    </row>
    <row r="4" spans="2:12" ht="19.5" customHeight="1">
      <c r="B4" s="179"/>
      <c r="C4" s="263" t="s">
        <v>90</v>
      </c>
      <c r="D4" s="263"/>
      <c r="E4" s="263"/>
      <c r="F4" s="263"/>
      <c r="G4" s="263"/>
      <c r="H4" s="263"/>
      <c r="I4" s="263"/>
      <c r="J4" s="263"/>
      <c r="K4" s="264"/>
      <c r="L4" s="172"/>
    </row>
    <row r="5" spans="2:12" ht="14.25" customHeight="1">
      <c r="B5" s="179"/>
      <c r="C5" s="265" t="s">
        <v>130</v>
      </c>
      <c r="D5" s="265"/>
      <c r="E5" s="265"/>
      <c r="F5" s="265"/>
      <c r="G5" s="265"/>
      <c r="H5" s="265"/>
      <c r="I5" s="265"/>
      <c r="J5" s="265"/>
      <c r="K5" s="266"/>
      <c r="L5" s="175"/>
    </row>
    <row r="6" spans="2:12" ht="14.25" customHeight="1" thickBot="1">
      <c r="B6" s="180"/>
      <c r="C6" s="33"/>
      <c r="D6" s="33"/>
      <c r="E6" s="33"/>
      <c r="F6" s="33"/>
      <c r="G6" s="33"/>
      <c r="H6" s="33"/>
      <c r="I6" s="33"/>
      <c r="J6" s="33"/>
      <c r="K6" s="181"/>
      <c r="L6" s="175"/>
    </row>
    <row r="7" spans="2:12" ht="9" customHeight="1">
      <c r="B7" s="179"/>
      <c r="C7" s="182"/>
      <c r="D7" s="183"/>
      <c r="E7" s="183"/>
      <c r="F7" s="183"/>
      <c r="G7" s="183"/>
      <c r="H7" s="183"/>
      <c r="I7" s="183"/>
      <c r="J7" s="183"/>
      <c r="K7" s="184"/>
      <c r="L7" s="175"/>
    </row>
    <row r="8" spans="2:12" ht="20.25" customHeight="1">
      <c r="B8" s="185"/>
      <c r="C8" s="186" t="s">
        <v>131</v>
      </c>
      <c r="D8" s="22"/>
      <c r="E8" s="22"/>
      <c r="F8" s="22"/>
      <c r="G8" s="22"/>
      <c r="H8" s="22"/>
      <c r="I8" s="22"/>
      <c r="J8" s="22"/>
      <c r="K8" s="187"/>
    </row>
    <row r="9" spans="2:12" ht="12.75">
      <c r="B9" s="185"/>
      <c r="C9" s="86" t="s">
        <v>12</v>
      </c>
      <c r="D9" s="86"/>
      <c r="E9" s="86"/>
      <c r="F9" s="86"/>
      <c r="G9" s="86"/>
      <c r="H9" s="86"/>
      <c r="I9" s="232">
        <v>6576</v>
      </c>
      <c r="J9" s="21"/>
      <c r="K9" s="187"/>
    </row>
    <row r="10" spans="2:12" ht="12.75">
      <c r="B10" s="185"/>
      <c r="C10" s="86" t="s">
        <v>16</v>
      </c>
      <c r="D10" s="86"/>
      <c r="E10" s="86"/>
      <c r="F10" s="86"/>
      <c r="G10" s="86"/>
      <c r="H10" s="86"/>
      <c r="I10" s="87">
        <v>0.15</v>
      </c>
      <c r="J10" s="22"/>
      <c r="K10" s="187"/>
    </row>
    <row r="11" spans="2:12" ht="12.75">
      <c r="B11" s="185"/>
      <c r="C11" s="86" t="s">
        <v>41</v>
      </c>
      <c r="D11" s="86"/>
      <c r="E11" s="86"/>
      <c r="F11" s="86"/>
      <c r="G11" s="86"/>
      <c r="H11" s="86"/>
      <c r="I11" s="88">
        <v>4.4999999999999998E-2</v>
      </c>
      <c r="J11" s="23"/>
      <c r="K11" s="187"/>
    </row>
    <row r="12" spans="2:12" ht="12.75">
      <c r="B12" s="185"/>
      <c r="C12" s="86" t="s">
        <v>66</v>
      </c>
      <c r="D12" s="86"/>
      <c r="E12" s="86"/>
      <c r="F12" s="86"/>
      <c r="G12" s="86"/>
      <c r="H12" s="86"/>
      <c r="I12" s="89">
        <v>1E-3</v>
      </c>
      <c r="J12" s="23"/>
      <c r="K12" s="187"/>
    </row>
    <row r="13" spans="2:12" ht="12.75">
      <c r="B13" s="185"/>
      <c r="C13" s="86" t="s">
        <v>25</v>
      </c>
      <c r="D13" s="86"/>
      <c r="E13" s="86"/>
      <c r="F13" s="86"/>
      <c r="G13" s="86"/>
      <c r="H13" s="86"/>
      <c r="I13" s="232">
        <v>256821</v>
      </c>
      <c r="J13" s="23"/>
      <c r="K13" s="187"/>
    </row>
    <row r="14" spans="2:12" ht="12.75">
      <c r="B14" s="185"/>
      <c r="C14" s="86" t="s">
        <v>135</v>
      </c>
      <c r="D14" s="86"/>
      <c r="E14" s="86"/>
      <c r="F14" s="86"/>
      <c r="G14" s="86"/>
      <c r="H14" s="86"/>
      <c r="I14" s="232">
        <v>65400</v>
      </c>
      <c r="J14" s="22"/>
      <c r="K14" s="187"/>
    </row>
    <row r="15" spans="2:12" ht="12.75">
      <c r="B15" s="185"/>
      <c r="C15" s="22"/>
      <c r="D15" s="22"/>
      <c r="E15" s="22"/>
      <c r="F15" s="22"/>
      <c r="G15" s="22"/>
      <c r="H15" s="22"/>
      <c r="I15" s="24"/>
      <c r="J15" s="21"/>
      <c r="K15" s="187"/>
    </row>
    <row r="16" spans="2:12" ht="13.5" thickBot="1">
      <c r="B16" s="185"/>
      <c r="C16" s="233" t="s">
        <v>133</v>
      </c>
      <c r="D16" s="22"/>
      <c r="E16" s="22"/>
      <c r="F16" s="22"/>
      <c r="G16" s="22"/>
      <c r="H16" s="22"/>
      <c r="I16" s="22"/>
      <c r="J16" s="21"/>
      <c r="K16" s="187"/>
    </row>
    <row r="17" spans="2:11" ht="12.75">
      <c r="B17" s="185"/>
      <c r="C17" s="267" t="s">
        <v>6</v>
      </c>
      <c r="D17" s="268"/>
      <c r="E17" s="268"/>
      <c r="F17" s="268" t="s">
        <v>62</v>
      </c>
      <c r="G17" s="268"/>
      <c r="H17" s="268"/>
      <c r="I17" s="210" t="s">
        <v>10</v>
      </c>
      <c r="J17" s="25"/>
      <c r="K17" s="187"/>
    </row>
    <row r="18" spans="2:11" ht="12.75">
      <c r="B18" s="185"/>
      <c r="C18" s="211">
        <v>0</v>
      </c>
      <c r="D18" s="208" t="s">
        <v>13</v>
      </c>
      <c r="E18" s="209">
        <f t="shared" ref="E18:E25" si="0">C18*$I$9</f>
        <v>0</v>
      </c>
      <c r="F18" s="207">
        <f>84/12</f>
        <v>7</v>
      </c>
      <c r="G18" s="208" t="s">
        <v>13</v>
      </c>
      <c r="H18" s="209">
        <f t="shared" ref="H18:H24" si="1">F18*$I$9</f>
        <v>46032</v>
      </c>
      <c r="I18" s="212">
        <v>0</v>
      </c>
      <c r="J18" s="21"/>
      <c r="K18" s="187"/>
    </row>
    <row r="19" spans="2:11" ht="12.75">
      <c r="B19" s="185"/>
      <c r="C19" s="211">
        <f t="shared" ref="C19:C25" si="2">+F18</f>
        <v>7</v>
      </c>
      <c r="D19" s="208" t="s">
        <v>13</v>
      </c>
      <c r="E19" s="209">
        <f t="shared" si="0"/>
        <v>46032</v>
      </c>
      <c r="F19" s="207">
        <f>120/12</f>
        <v>10</v>
      </c>
      <c r="G19" s="208" t="s">
        <v>13</v>
      </c>
      <c r="H19" s="209">
        <f t="shared" si="1"/>
        <v>65760</v>
      </c>
      <c r="I19" s="212">
        <v>0.1</v>
      </c>
      <c r="J19" s="25" t="s">
        <v>31</v>
      </c>
      <c r="K19" s="187"/>
    </row>
    <row r="20" spans="2:11" ht="12.75">
      <c r="B20" s="185"/>
      <c r="C20" s="211">
        <f t="shared" si="2"/>
        <v>10</v>
      </c>
      <c r="D20" s="208" t="s">
        <v>13</v>
      </c>
      <c r="E20" s="209">
        <f t="shared" si="0"/>
        <v>65760</v>
      </c>
      <c r="F20" s="207">
        <f>180/12</f>
        <v>15</v>
      </c>
      <c r="G20" s="208" t="s">
        <v>13</v>
      </c>
      <c r="H20" s="209">
        <f t="shared" si="1"/>
        <v>98640</v>
      </c>
      <c r="I20" s="212">
        <v>0.15</v>
      </c>
      <c r="J20" s="21"/>
      <c r="K20" s="187"/>
    </row>
    <row r="21" spans="2:11" ht="12.75">
      <c r="B21" s="185"/>
      <c r="C21" s="211">
        <f t="shared" si="2"/>
        <v>15</v>
      </c>
      <c r="D21" s="208" t="s">
        <v>13</v>
      </c>
      <c r="E21" s="209">
        <f t="shared" si="0"/>
        <v>98640</v>
      </c>
      <c r="F21" s="207">
        <f>360/12</f>
        <v>30</v>
      </c>
      <c r="G21" s="208" t="s">
        <v>13</v>
      </c>
      <c r="H21" s="209">
        <f t="shared" si="1"/>
        <v>197280</v>
      </c>
      <c r="I21" s="212">
        <v>0.24</v>
      </c>
      <c r="J21" s="24"/>
      <c r="K21" s="187"/>
    </row>
    <row r="22" spans="2:11" ht="12.75">
      <c r="B22" s="185"/>
      <c r="C22" s="211">
        <v>30</v>
      </c>
      <c r="D22" s="208" t="s">
        <v>13</v>
      </c>
      <c r="E22" s="209">
        <f t="shared" si="0"/>
        <v>197280</v>
      </c>
      <c r="F22" s="207">
        <f>600/12</f>
        <v>50</v>
      </c>
      <c r="G22" s="208" t="s">
        <v>13</v>
      </c>
      <c r="H22" s="209">
        <f t="shared" si="1"/>
        <v>328800</v>
      </c>
      <c r="I22" s="212">
        <v>0.25</v>
      </c>
      <c r="J22" s="24"/>
      <c r="K22" s="187"/>
    </row>
    <row r="23" spans="2:11" ht="12.75">
      <c r="B23" s="185"/>
      <c r="C23" s="211">
        <v>50</v>
      </c>
      <c r="D23" s="208" t="s">
        <v>13</v>
      </c>
      <c r="E23" s="209">
        <f>C23*$I$9</f>
        <v>328800</v>
      </c>
      <c r="F23" s="207">
        <f>900/12</f>
        <v>75</v>
      </c>
      <c r="G23" s="208" t="s">
        <v>13</v>
      </c>
      <c r="H23" s="209">
        <f>F23*$I$9</f>
        <v>493200</v>
      </c>
      <c r="I23" s="212">
        <v>0.27</v>
      </c>
      <c r="J23" s="24"/>
      <c r="K23" s="187"/>
    </row>
    <row r="24" spans="2:11" ht="12.75">
      <c r="B24" s="185"/>
      <c r="C24" s="211">
        <f>+F23</f>
        <v>75</v>
      </c>
      <c r="D24" s="208" t="s">
        <v>13</v>
      </c>
      <c r="E24" s="209">
        <f t="shared" si="0"/>
        <v>493200</v>
      </c>
      <c r="F24" s="207">
        <f>1380/12</f>
        <v>115</v>
      </c>
      <c r="G24" s="208" t="s">
        <v>13</v>
      </c>
      <c r="H24" s="209">
        <f t="shared" si="1"/>
        <v>756240</v>
      </c>
      <c r="I24" s="212">
        <v>0.31</v>
      </c>
      <c r="J24" s="24"/>
      <c r="K24" s="187"/>
    </row>
    <row r="25" spans="2:11" ht="13.5" thickBot="1">
      <c r="B25" s="185"/>
      <c r="C25" s="213">
        <f t="shared" si="2"/>
        <v>115</v>
      </c>
      <c r="D25" s="214" t="s">
        <v>13</v>
      </c>
      <c r="E25" s="215">
        <f t="shared" si="0"/>
        <v>756240</v>
      </c>
      <c r="F25" s="214"/>
      <c r="G25" s="214"/>
      <c r="H25" s="215"/>
      <c r="I25" s="216">
        <v>0.36</v>
      </c>
      <c r="J25" s="24"/>
      <c r="K25" s="187"/>
    </row>
    <row r="26" spans="2:11" ht="7.5" customHeight="1">
      <c r="B26" s="185"/>
      <c r="C26" s="22"/>
      <c r="D26" s="22"/>
      <c r="E26" s="22"/>
      <c r="F26" s="22"/>
      <c r="G26" s="22"/>
      <c r="H26" s="22"/>
      <c r="I26" s="22"/>
      <c r="J26" s="22"/>
      <c r="K26" s="187"/>
    </row>
    <row r="27" spans="2:11" ht="7.5" customHeight="1">
      <c r="B27" s="185"/>
      <c r="C27" s="22"/>
      <c r="D27" s="22"/>
      <c r="E27" s="22"/>
      <c r="F27" s="22"/>
      <c r="G27" s="22"/>
      <c r="H27" s="22"/>
      <c r="I27" s="22"/>
      <c r="J27" s="22"/>
      <c r="K27" s="187"/>
    </row>
    <row r="28" spans="2:11" ht="13.5" thickBot="1">
      <c r="B28" s="185"/>
      <c r="C28" s="233" t="s">
        <v>134</v>
      </c>
      <c r="D28" s="22"/>
      <c r="E28" s="22"/>
      <c r="F28" s="22"/>
      <c r="G28" s="22"/>
      <c r="H28" s="22"/>
      <c r="I28" s="22"/>
      <c r="J28" s="24"/>
      <c r="K28" s="187"/>
    </row>
    <row r="29" spans="2:11" ht="12.75">
      <c r="B29" s="185"/>
      <c r="C29" s="220" t="s">
        <v>96</v>
      </c>
      <c r="D29" s="217"/>
      <c r="E29" s="217"/>
      <c r="F29" s="217"/>
      <c r="G29" s="217"/>
      <c r="H29" s="218"/>
      <c r="I29" s="210" t="s">
        <v>10</v>
      </c>
      <c r="J29" s="24"/>
      <c r="K29" s="187"/>
    </row>
    <row r="30" spans="2:11" ht="12.75">
      <c r="B30" s="185"/>
      <c r="C30" s="259" t="s">
        <v>98</v>
      </c>
      <c r="D30" s="260"/>
      <c r="E30" s="260"/>
      <c r="F30" s="219">
        <f>180/12</f>
        <v>15</v>
      </c>
      <c r="G30" s="209" t="s">
        <v>13</v>
      </c>
      <c r="H30" s="209">
        <f>+F30*I9</f>
        <v>98640</v>
      </c>
      <c r="I30" s="212">
        <v>0.14000000000000001</v>
      </c>
      <c r="J30" s="24"/>
      <c r="K30" s="187"/>
    </row>
    <row r="31" spans="2:11" ht="13.5" thickBot="1">
      <c r="B31" s="185"/>
      <c r="C31" s="261" t="s">
        <v>97</v>
      </c>
      <c r="D31" s="262"/>
      <c r="E31" s="262"/>
      <c r="F31" s="221">
        <v>15</v>
      </c>
      <c r="G31" s="215" t="str">
        <f>+G30</f>
        <v>BPC</v>
      </c>
      <c r="H31" s="215">
        <f>+H30</f>
        <v>98640</v>
      </c>
      <c r="I31" s="216">
        <v>0.08</v>
      </c>
      <c r="J31" s="24"/>
      <c r="K31" s="187"/>
    </row>
    <row r="32" spans="2:11" ht="12.75">
      <c r="B32" s="185"/>
      <c r="C32" s="27"/>
      <c r="D32" s="28"/>
      <c r="E32" s="29"/>
      <c r="F32" s="27"/>
      <c r="G32" s="28"/>
      <c r="H32" s="29"/>
      <c r="I32" s="30"/>
      <c r="J32" s="24"/>
      <c r="K32" s="187"/>
    </row>
    <row r="33" spans="2:11" ht="12.75">
      <c r="B33" s="185"/>
      <c r="C33" s="22"/>
      <c r="D33" s="22"/>
      <c r="E33" s="22"/>
      <c r="F33" s="22"/>
      <c r="G33" s="22"/>
      <c r="H33" s="22"/>
      <c r="I33" s="24"/>
      <c r="J33" s="24"/>
      <c r="K33" s="187"/>
    </row>
    <row r="34" spans="2:11" ht="12.75">
      <c r="B34" s="188"/>
      <c r="C34" s="189"/>
      <c r="D34" s="189"/>
      <c r="E34" s="189"/>
      <c r="F34" s="189"/>
      <c r="G34" s="189"/>
      <c r="H34" s="129"/>
      <c r="I34" s="129" t="s">
        <v>49</v>
      </c>
      <c r="J34" s="190"/>
      <c r="K34" s="191"/>
    </row>
  </sheetData>
  <sheetProtection sheet="1" objects="1" scenarios="1" selectLockedCells="1"/>
  <protectedRanges>
    <protectedRange sqref="B10:IV11 C23:I25 G22 D22:E22 F30:H30 D28:H29 D31:H65536 C28:C65536 I28:I65536 J12:IV65536 B12:B65536 C12:I13 C15:I21 A2:B9 G2:IV9 C2:F2 C4:F9 D3:E3" name="Rango1"/>
  </protectedRanges>
  <mergeCells count="6">
    <mergeCell ref="C30:E30"/>
    <mergeCell ref="C31:E31"/>
    <mergeCell ref="C4:K4"/>
    <mergeCell ref="C5:K5"/>
    <mergeCell ref="C17:E17"/>
    <mergeCell ref="F17:H17"/>
  </mergeCells>
  <phoneticPr fontId="4" type="noConversion"/>
  <pageMargins left="0.75" right="0.75" top="1" bottom="1" header="0" footer="0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L79"/>
  <sheetViews>
    <sheetView showGridLines="0" topLeftCell="A31" workbookViewId="0">
      <selection activeCell="K72" sqref="K72"/>
    </sheetView>
  </sheetViews>
  <sheetFormatPr baseColWidth="10" defaultColWidth="10.140625" defaultRowHeight="12.75" zeroHeight="1"/>
  <cols>
    <col min="1" max="1" width="4" style="163" customWidth="1"/>
    <col min="2" max="2" width="6" style="3" customWidth="1"/>
    <col min="3" max="3" width="9.42578125" style="3" customWidth="1"/>
    <col min="4" max="4" width="14.85546875" style="3" customWidth="1"/>
    <col min="5" max="5" width="14.42578125" style="3" customWidth="1"/>
    <col min="6" max="6" width="12" style="3" customWidth="1"/>
    <col min="7" max="7" width="16.140625" style="3" customWidth="1"/>
    <col min="8" max="8" width="20.28515625" style="3" customWidth="1"/>
    <col min="9" max="9" width="6.5703125" style="3" customWidth="1"/>
    <col min="10" max="10" width="3.7109375" style="3" customWidth="1"/>
    <col min="11" max="11" width="17" style="3" customWidth="1"/>
    <col min="12" max="12" width="4.85546875" style="3" customWidth="1"/>
    <col min="13" max="16384" width="10.140625" style="163"/>
  </cols>
  <sheetData>
    <row r="1" spans="2:12" ht="20.25" customHeight="1"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2:12" ht="15" customHeight="1">
      <c r="B2" s="101"/>
      <c r="C2" s="96"/>
      <c r="D2" s="96"/>
      <c r="E2" s="96"/>
      <c r="F2" s="96"/>
      <c r="G2" s="96"/>
      <c r="H2" s="96"/>
      <c r="I2" s="96"/>
      <c r="J2" s="96"/>
      <c r="K2" s="96"/>
      <c r="L2" s="102"/>
    </row>
    <row r="3" spans="2:12" ht="17.25" customHeight="1">
      <c r="B3" s="103" t="s">
        <v>79</v>
      </c>
      <c r="C3" s="247" t="s">
        <v>102</v>
      </c>
      <c r="D3" s="247"/>
      <c r="E3" s="247"/>
      <c r="F3" s="247"/>
      <c r="G3" s="247"/>
      <c r="H3" s="247"/>
      <c r="I3" s="247"/>
      <c r="J3" s="247"/>
      <c r="K3" s="247"/>
      <c r="L3" s="248"/>
    </row>
    <row r="4" spans="2:12" ht="17.25" customHeight="1">
      <c r="B4" s="104"/>
      <c r="C4" s="249" t="s">
        <v>103</v>
      </c>
      <c r="D4" s="249"/>
      <c r="E4" s="249"/>
      <c r="F4" s="249"/>
      <c r="G4" s="249"/>
      <c r="H4" s="249"/>
      <c r="I4" s="249"/>
      <c r="J4" s="249"/>
      <c r="K4" s="249"/>
      <c r="L4" s="250"/>
    </row>
    <row r="5" spans="2:12" ht="17.25" customHeight="1">
      <c r="B5" s="104"/>
      <c r="C5" s="251" t="s">
        <v>108</v>
      </c>
      <c r="D5" s="251"/>
      <c r="E5" s="251"/>
      <c r="F5" s="251"/>
      <c r="G5" s="251"/>
      <c r="H5" s="251"/>
      <c r="I5" s="251"/>
      <c r="J5" s="251"/>
      <c r="K5" s="251"/>
      <c r="L5" s="252"/>
    </row>
    <row r="6" spans="2:12" ht="7.5" customHeight="1" thickBot="1">
      <c r="B6" s="105"/>
      <c r="C6" s="31"/>
      <c r="D6" s="31"/>
      <c r="E6" s="31"/>
      <c r="F6" s="31"/>
      <c r="G6" s="31"/>
      <c r="H6" s="31"/>
      <c r="I6" s="32"/>
      <c r="J6" s="32"/>
      <c r="K6" s="32"/>
      <c r="L6" s="106"/>
    </row>
    <row r="7" spans="2:12" ht="15.75" customHeight="1">
      <c r="B7" s="104"/>
      <c r="C7" s="107"/>
      <c r="D7" s="107"/>
      <c r="E7" s="107"/>
      <c r="F7" s="107" t="s">
        <v>109</v>
      </c>
      <c r="G7" s="107"/>
      <c r="H7" s="107"/>
      <c r="I7" s="108"/>
      <c r="J7" s="108"/>
      <c r="K7" s="108"/>
      <c r="L7" s="109"/>
    </row>
    <row r="8" spans="2:12" ht="12" hidden="1" customHeight="1">
      <c r="B8" s="253"/>
      <c r="C8" s="254"/>
      <c r="D8" s="254"/>
      <c r="E8" s="254"/>
      <c r="F8" s="254"/>
      <c r="G8" s="254"/>
      <c r="H8" s="254"/>
      <c r="I8" s="254"/>
      <c r="J8" s="254"/>
      <c r="K8" s="254"/>
      <c r="L8" s="255"/>
    </row>
    <row r="9" spans="2:12" ht="14.25" customHeight="1">
      <c r="B9" s="104"/>
      <c r="C9" s="9" t="s">
        <v>47</v>
      </c>
      <c r="D9" s="4"/>
      <c r="E9" s="4"/>
      <c r="F9" s="4"/>
      <c r="G9" s="4"/>
      <c r="H9" s="4"/>
      <c r="I9" s="4"/>
      <c r="J9" s="4"/>
      <c r="K9" s="110">
        <f>IF(H10="Si",1,2)</f>
        <v>1</v>
      </c>
      <c r="L9" s="111"/>
    </row>
    <row r="10" spans="2:12">
      <c r="B10" s="104"/>
      <c r="C10" s="4"/>
      <c r="D10" s="4"/>
      <c r="E10" s="9" t="s">
        <v>91</v>
      </c>
      <c r="F10" s="4"/>
      <c r="G10" s="4"/>
      <c r="H10" s="35" t="str">
        <f>+'Ingresos y Deducciones'!H10</f>
        <v>Si</v>
      </c>
      <c r="I10" s="110"/>
      <c r="J10" s="110"/>
      <c r="L10" s="111"/>
    </row>
    <row r="11" spans="2:12" ht="2.25" customHeight="1">
      <c r="B11" s="104"/>
      <c r="C11" s="4"/>
      <c r="D11" s="4"/>
      <c r="E11" s="9"/>
      <c r="F11" s="4"/>
      <c r="G11" s="4"/>
      <c r="H11" s="7"/>
      <c r="I11" s="4"/>
      <c r="J11" s="4"/>
      <c r="L11" s="111"/>
    </row>
    <row r="12" spans="2:12">
      <c r="B12" s="104"/>
      <c r="C12" s="9"/>
      <c r="D12" s="4"/>
      <c r="E12" s="9" t="s">
        <v>92</v>
      </c>
      <c r="F12" s="4"/>
      <c r="G12" s="4"/>
      <c r="H12" s="35" t="str">
        <f>+'Ingresos y Deducciones'!H12</f>
        <v>No</v>
      </c>
      <c r="I12" s="110"/>
      <c r="J12" s="110"/>
      <c r="L12" s="111"/>
    </row>
    <row r="13" spans="2:12" ht="2.25" customHeight="1">
      <c r="B13" s="104"/>
      <c r="C13" s="4"/>
      <c r="D13" s="4"/>
      <c r="E13" s="9"/>
      <c r="F13" s="4"/>
      <c r="G13" s="4"/>
      <c r="H13" s="7"/>
      <c r="I13" s="4"/>
      <c r="J13" s="4"/>
      <c r="L13" s="111"/>
    </row>
    <row r="14" spans="2:12">
      <c r="B14" s="104"/>
      <c r="C14" s="9"/>
      <c r="D14" s="4"/>
      <c r="E14" s="9" t="s">
        <v>93</v>
      </c>
      <c r="F14" s="4"/>
      <c r="G14" s="4"/>
      <c r="H14" s="35" t="str">
        <f>+'Ingresos y Deducciones'!H14</f>
        <v>Si</v>
      </c>
      <c r="I14" s="112"/>
      <c r="J14" s="110"/>
      <c r="L14" s="111"/>
    </row>
    <row r="15" spans="2:12" ht="2.25" customHeight="1">
      <c r="B15" s="104"/>
      <c r="C15" s="4"/>
      <c r="D15" s="4"/>
      <c r="E15" s="9"/>
      <c r="F15" s="4"/>
      <c r="G15" s="4"/>
      <c r="H15" s="7"/>
      <c r="I15" s="4"/>
      <c r="J15" s="4"/>
      <c r="L15" s="111"/>
    </row>
    <row r="16" spans="2:12">
      <c r="B16" s="104"/>
      <c r="C16" s="9"/>
      <c r="D16" s="13"/>
      <c r="E16" s="9" t="s">
        <v>94</v>
      </c>
      <c r="F16" s="34"/>
      <c r="G16" s="34"/>
      <c r="H16" s="35" t="str">
        <f>+'Ingresos y Deducciones'!H16</f>
        <v>No</v>
      </c>
      <c r="I16" s="112"/>
      <c r="J16" s="110"/>
      <c r="L16" s="111"/>
    </row>
    <row r="17" spans="2:12" ht="11.25" customHeight="1">
      <c r="B17" s="104"/>
      <c r="C17" s="4"/>
      <c r="D17" s="4"/>
      <c r="E17" s="4"/>
      <c r="F17" s="4"/>
      <c r="G17" s="4"/>
      <c r="H17" s="4"/>
      <c r="I17" s="4"/>
      <c r="J17" s="4"/>
      <c r="K17" s="110"/>
      <c r="L17" s="111"/>
    </row>
    <row r="18" spans="2:12" ht="409.6" hidden="1" customHeight="1">
      <c r="B18" s="104"/>
      <c r="C18" s="4"/>
      <c r="D18" s="4"/>
      <c r="E18" s="4"/>
      <c r="F18" s="4"/>
      <c r="G18" s="4"/>
      <c r="H18" s="4"/>
      <c r="I18" s="4"/>
      <c r="J18" s="4"/>
      <c r="K18" s="4"/>
      <c r="L18" s="111"/>
    </row>
    <row r="19" spans="2:12" ht="409.6" hidden="1" customHeight="1">
      <c r="B19" s="104"/>
      <c r="C19" s="4"/>
      <c r="D19" s="4"/>
      <c r="E19" s="4"/>
      <c r="F19" s="4"/>
      <c r="G19" s="4"/>
      <c r="H19" s="4"/>
      <c r="I19" s="4"/>
      <c r="J19" s="4"/>
      <c r="K19" s="4"/>
      <c r="L19" s="111"/>
    </row>
    <row r="20" spans="2:12" ht="409.6" hidden="1" customHeight="1">
      <c r="B20" s="104"/>
      <c r="C20" s="4"/>
      <c r="D20" s="4"/>
      <c r="E20" s="4"/>
      <c r="F20" s="4"/>
      <c r="G20" s="4"/>
      <c r="H20" s="4"/>
      <c r="I20" s="4"/>
      <c r="J20" s="4"/>
      <c r="K20" s="4"/>
      <c r="L20" s="111"/>
    </row>
    <row r="21" spans="2:12" ht="409.6" hidden="1" customHeight="1">
      <c r="B21" s="104"/>
      <c r="C21" s="4"/>
      <c r="D21" s="4"/>
      <c r="E21" s="4"/>
      <c r="F21" s="4"/>
      <c r="G21" s="4"/>
      <c r="H21" s="4"/>
      <c r="I21" s="4"/>
      <c r="J21" s="4"/>
      <c r="K21" s="4"/>
      <c r="L21" s="111"/>
    </row>
    <row r="22" spans="2:12" ht="17.25" customHeight="1">
      <c r="B22" s="104"/>
      <c r="C22" s="113" t="s">
        <v>33</v>
      </c>
      <c r="D22" s="4"/>
      <c r="E22" s="4"/>
      <c r="F22" s="4"/>
      <c r="G22" s="4"/>
      <c r="H22" s="4"/>
      <c r="I22" s="4"/>
      <c r="J22" s="5"/>
      <c r="K22" s="6"/>
      <c r="L22" s="111"/>
    </row>
    <row r="23" spans="2:12" ht="14.25" customHeight="1">
      <c r="B23" s="104"/>
      <c r="C23" s="224" t="s">
        <v>15</v>
      </c>
      <c r="D23" s="4"/>
      <c r="E23" s="4"/>
      <c r="F23" s="4"/>
      <c r="G23" s="4"/>
      <c r="H23" s="4"/>
      <c r="I23" s="4"/>
      <c r="J23" s="4"/>
      <c r="K23" s="4"/>
      <c r="L23" s="111"/>
    </row>
    <row r="24" spans="2:12" ht="15" customHeight="1">
      <c r="B24" s="104"/>
      <c r="C24" s="4"/>
      <c r="D24" s="4"/>
      <c r="E24" s="4"/>
      <c r="F24" s="4"/>
      <c r="G24" s="4"/>
      <c r="H24" s="4"/>
      <c r="I24" s="4"/>
      <c r="J24" s="4"/>
      <c r="K24" s="4"/>
      <c r="L24" s="111"/>
    </row>
    <row r="25" spans="2:12">
      <c r="B25" s="104"/>
      <c r="C25" s="45" t="s">
        <v>0</v>
      </c>
      <c r="D25" s="256" t="s">
        <v>80</v>
      </c>
      <c r="E25" s="256"/>
      <c r="F25" s="256"/>
      <c r="G25" s="256"/>
      <c r="H25" s="256"/>
      <c r="I25" s="256"/>
      <c r="J25" s="5" t="s">
        <v>1</v>
      </c>
      <c r="K25" s="11">
        <v>0</v>
      </c>
      <c r="L25" s="111"/>
    </row>
    <row r="26" spans="2:12" ht="2.25" customHeight="1">
      <c r="B26" s="104"/>
      <c r="C26" s="4"/>
      <c r="D26" s="4"/>
      <c r="E26" s="4"/>
      <c r="F26" s="4"/>
      <c r="G26" s="4"/>
      <c r="H26" s="4"/>
      <c r="I26" s="4"/>
      <c r="J26" s="4"/>
      <c r="K26" s="7"/>
      <c r="L26" s="111"/>
    </row>
    <row r="27" spans="2:12">
      <c r="B27" s="104"/>
      <c r="C27" s="114" t="s">
        <v>2</v>
      </c>
      <c r="D27" s="246" t="s">
        <v>81</v>
      </c>
      <c r="E27" s="246"/>
      <c r="F27" s="246"/>
      <c r="G27" s="246"/>
      <c r="H27" s="246"/>
      <c r="I27" s="246"/>
      <c r="J27" s="5" t="s">
        <v>1</v>
      </c>
      <c r="K27" s="11">
        <v>0</v>
      </c>
      <c r="L27" s="111"/>
    </row>
    <row r="28" spans="2:12" ht="2.25" customHeight="1">
      <c r="B28" s="104"/>
      <c r="C28" s="4"/>
      <c r="D28" s="4"/>
      <c r="E28" s="4"/>
      <c r="F28" s="4"/>
      <c r="G28" s="4"/>
      <c r="H28" s="4"/>
      <c r="I28" s="4"/>
      <c r="J28" s="4"/>
      <c r="K28" s="7">
        <v>3000</v>
      </c>
      <c r="L28" s="111"/>
    </row>
    <row r="29" spans="2:12">
      <c r="B29" s="104"/>
      <c r="C29" s="114" t="s">
        <v>3</v>
      </c>
      <c r="D29" s="246" t="s">
        <v>82</v>
      </c>
      <c r="E29" s="246"/>
      <c r="F29" s="246"/>
      <c r="G29" s="246"/>
      <c r="H29" s="246"/>
      <c r="I29" s="246"/>
      <c r="J29" s="26" t="s">
        <v>1</v>
      </c>
      <c r="K29" s="11">
        <v>0</v>
      </c>
      <c r="L29" s="111"/>
    </row>
    <row r="30" spans="2:12" ht="13.5" customHeight="1">
      <c r="B30" s="104"/>
      <c r="C30" s="26"/>
      <c r="D30" s="115" t="s">
        <v>73</v>
      </c>
      <c r="E30" s="116"/>
      <c r="F30" s="116"/>
      <c r="G30" s="116"/>
      <c r="H30" s="116"/>
      <c r="I30" s="116"/>
      <c r="J30" s="26"/>
      <c r="K30" s="7"/>
      <c r="L30" s="111"/>
    </row>
    <row r="31" spans="2:12">
      <c r="B31" s="104"/>
      <c r="C31" s="114" t="s">
        <v>42</v>
      </c>
      <c r="D31" s="246" t="s">
        <v>72</v>
      </c>
      <c r="E31" s="246"/>
      <c r="F31" s="246"/>
      <c r="G31" s="246"/>
      <c r="H31" s="246"/>
      <c r="I31" s="246"/>
      <c r="J31" s="117" t="s">
        <v>1</v>
      </c>
      <c r="K31" s="11">
        <v>0</v>
      </c>
      <c r="L31" s="111"/>
    </row>
    <row r="32" spans="2:12" ht="2.25" customHeight="1">
      <c r="B32" s="104"/>
      <c r="C32" s="4"/>
      <c r="D32" s="4"/>
      <c r="E32" s="4"/>
      <c r="F32" s="4"/>
      <c r="G32" s="4"/>
      <c r="H32" s="4"/>
      <c r="I32" s="4"/>
      <c r="J32" s="4"/>
      <c r="K32" s="7"/>
      <c r="L32" s="111"/>
    </row>
    <row r="33" spans="2:12">
      <c r="B33" s="104"/>
      <c r="C33" s="114" t="s">
        <v>43</v>
      </c>
      <c r="D33" s="246" t="s">
        <v>56</v>
      </c>
      <c r="E33" s="246"/>
      <c r="F33" s="246"/>
      <c r="G33" s="246"/>
      <c r="H33" s="246"/>
      <c r="I33" s="246"/>
      <c r="J33" s="5" t="s">
        <v>1</v>
      </c>
      <c r="K33" s="14">
        <f>IF((K25+K27+K29+K31)&gt;10*Parámetros!I9,(K25+K27)*0.06,0)</f>
        <v>0</v>
      </c>
      <c r="L33" s="111"/>
    </row>
    <row r="34" spans="2:12" ht="13.5" customHeight="1">
      <c r="B34" s="104"/>
      <c r="C34" s="45"/>
      <c r="D34" s="4"/>
      <c r="E34" s="4"/>
      <c r="F34" s="4"/>
      <c r="G34" s="46"/>
      <c r="H34" s="4"/>
      <c r="I34" s="4"/>
      <c r="J34" s="5"/>
      <c r="K34" s="7"/>
      <c r="L34" s="111"/>
    </row>
    <row r="35" spans="2:12">
      <c r="B35" s="104"/>
      <c r="C35" s="4"/>
      <c r="D35" s="9" t="s">
        <v>58</v>
      </c>
      <c r="E35" s="9"/>
      <c r="F35" s="9"/>
      <c r="G35" s="9"/>
      <c r="H35" s="9"/>
      <c r="I35" s="9"/>
      <c r="J35" s="9"/>
      <c r="K35" s="10">
        <f>IF(OR(K9=1,K9=2),K25+K27+K29+K31+K33,K25)</f>
        <v>0</v>
      </c>
      <c r="L35" s="118"/>
    </row>
    <row r="36" spans="2:12" ht="17.25" customHeight="1">
      <c r="B36" s="104"/>
      <c r="C36" s="4"/>
      <c r="D36" s="4"/>
      <c r="E36" s="4"/>
      <c r="F36" s="234">
        <v>50200</v>
      </c>
      <c r="G36" s="206" t="str">
        <f>+IF(AND(H16="Si",(K25+K27+K29)&lt;=F36,(K25+K27+K29)&gt;0),"No corresponde retención Art. 64 bis Dto. 148/007","")</f>
        <v/>
      </c>
      <c r="I36" s="4"/>
      <c r="J36" s="4"/>
      <c r="K36" s="7"/>
      <c r="L36" s="119" t="str">
        <f>IF(G36="No corresponde retención Art. 64 bis Dto. 148/007","No","Si")</f>
        <v>Si</v>
      </c>
    </row>
    <row r="37" spans="2:12">
      <c r="B37" s="104"/>
      <c r="C37" s="113" t="s">
        <v>34</v>
      </c>
      <c r="D37" s="4"/>
      <c r="E37" s="4"/>
      <c r="F37" s="4"/>
      <c r="G37" s="4"/>
      <c r="H37" s="4"/>
      <c r="I37" s="4"/>
      <c r="J37" s="5"/>
      <c r="K37" s="7"/>
      <c r="L37" s="111"/>
    </row>
    <row r="38" spans="2:12" ht="18" customHeight="1">
      <c r="B38" s="104"/>
      <c r="C38" s="224" t="s">
        <v>14</v>
      </c>
      <c r="D38" s="4"/>
      <c r="E38" s="4"/>
      <c r="F38" s="4"/>
      <c r="G38" s="4"/>
      <c r="H38" s="4"/>
      <c r="I38" s="4"/>
      <c r="J38" s="4"/>
      <c r="K38" s="90">
        <f>IF(K40="Deducción 100%",1,IF(K40="Deducción 50%",0.5,0))</f>
        <v>1</v>
      </c>
      <c r="L38" s="111"/>
    </row>
    <row r="39" spans="2:12" ht="15" customHeight="1">
      <c r="B39" s="104"/>
      <c r="C39" s="4"/>
      <c r="D39" s="4"/>
      <c r="E39" s="4"/>
      <c r="F39" s="4"/>
      <c r="G39" s="4"/>
      <c r="H39" s="4"/>
      <c r="I39" s="4"/>
      <c r="J39" s="4"/>
      <c r="K39" s="90"/>
      <c r="L39" s="111"/>
    </row>
    <row r="40" spans="2:12">
      <c r="B40" s="104"/>
      <c r="C40" s="120" t="s">
        <v>44</v>
      </c>
      <c r="D40" s="13" t="s">
        <v>86</v>
      </c>
      <c r="E40" s="4"/>
      <c r="F40" s="4"/>
      <c r="G40" s="4" t="s">
        <v>87</v>
      </c>
      <c r="H40" s="4"/>
      <c r="I40" s="4"/>
      <c r="J40" s="4"/>
      <c r="K40" s="204" t="str">
        <f>+'Ingresos y Deducciones'!K40</f>
        <v>Deducción 100%</v>
      </c>
      <c r="L40" s="111"/>
    </row>
    <row r="41" spans="2:12" ht="2.25" customHeight="1">
      <c r="B41" s="104"/>
      <c r="C41" s="4"/>
      <c r="D41" s="4"/>
      <c r="E41" s="4"/>
      <c r="F41" s="4"/>
      <c r="G41" s="4"/>
      <c r="H41" s="4"/>
      <c r="I41" s="4"/>
      <c r="J41" s="4"/>
      <c r="K41" s="7"/>
      <c r="L41" s="111"/>
    </row>
    <row r="42" spans="2:12" ht="6" customHeight="1">
      <c r="B42" s="104"/>
      <c r="C42" s="122"/>
      <c r="D42" s="4"/>
      <c r="E42" s="4"/>
      <c r="F42" s="4"/>
      <c r="G42" s="4"/>
      <c r="H42" s="4"/>
      <c r="I42" s="4"/>
      <c r="J42" s="4"/>
      <c r="K42" s="121">
        <v>0</v>
      </c>
      <c r="L42" s="111"/>
    </row>
    <row r="43" spans="2:12" ht="2.25" customHeight="1">
      <c r="B43" s="104"/>
      <c r="C43" s="4"/>
      <c r="D43" s="4"/>
      <c r="E43" s="4"/>
      <c r="F43" s="4"/>
      <c r="G43" s="4"/>
      <c r="H43" s="4"/>
      <c r="I43" s="4"/>
      <c r="J43" s="4"/>
      <c r="K43" s="7">
        <v>0</v>
      </c>
      <c r="L43" s="111"/>
    </row>
    <row r="44" spans="2:12" ht="12.75" customHeight="1">
      <c r="B44" s="104"/>
      <c r="C44" s="45"/>
      <c r="D44" s="4"/>
      <c r="E44" s="4"/>
      <c r="F44" s="4"/>
      <c r="G44" s="4" t="s">
        <v>84</v>
      </c>
      <c r="H44" s="4"/>
      <c r="I44" s="4"/>
      <c r="J44" s="4"/>
      <c r="K44" s="11">
        <f>+'Ingresos y Deducciones'!K44</f>
        <v>0</v>
      </c>
      <c r="L44" s="111"/>
    </row>
    <row r="45" spans="2:12" ht="2.25" customHeight="1">
      <c r="B45" s="104"/>
      <c r="C45" s="4"/>
      <c r="D45" s="4"/>
      <c r="E45" s="4"/>
      <c r="F45" s="4"/>
      <c r="G45" s="4"/>
      <c r="H45" s="4"/>
      <c r="I45" s="4"/>
      <c r="J45" s="4"/>
      <c r="K45" s="7">
        <f>+'Ingresos y Deducciones'!K46</f>
        <v>0</v>
      </c>
      <c r="L45" s="111"/>
    </row>
    <row r="46" spans="2:12">
      <c r="B46" s="104"/>
      <c r="C46" s="45"/>
      <c r="D46" s="4"/>
      <c r="E46" s="4"/>
      <c r="F46" s="4"/>
      <c r="G46" s="4" t="s">
        <v>83</v>
      </c>
      <c r="H46" s="4"/>
      <c r="I46" s="4"/>
      <c r="J46" s="4"/>
      <c r="K46" s="11">
        <f>+'Ingresos y Deducciones'!K46</f>
        <v>0</v>
      </c>
      <c r="L46" s="111"/>
    </row>
    <row r="47" spans="2:12" ht="2.25" customHeight="1">
      <c r="B47" s="104"/>
      <c r="C47" s="4"/>
      <c r="D47" s="4"/>
      <c r="E47" s="4"/>
      <c r="F47" s="4"/>
      <c r="G47" s="4"/>
      <c r="H47" s="4"/>
      <c r="I47" s="4"/>
      <c r="J47" s="4"/>
      <c r="K47" s="7"/>
      <c r="L47" s="111"/>
    </row>
    <row r="48" spans="2:12">
      <c r="B48" s="104"/>
      <c r="C48" s="45"/>
      <c r="D48" s="4"/>
      <c r="E48" s="4"/>
      <c r="F48" s="4"/>
      <c r="G48" s="4" t="s">
        <v>85</v>
      </c>
      <c r="H48" s="4"/>
      <c r="I48" s="4"/>
      <c r="J48" s="45" t="s">
        <v>1</v>
      </c>
      <c r="K48" s="2">
        <f>(((K44*13*Parámetros!I9)+(K46*26*Parámetros!I9))/12)*K38</f>
        <v>0</v>
      </c>
      <c r="L48" s="111"/>
    </row>
    <row r="49" spans="2:12">
      <c r="B49" s="104"/>
      <c r="C49" s="120" t="s">
        <v>18</v>
      </c>
      <c r="D49" s="4" t="s">
        <v>17</v>
      </c>
      <c r="E49" s="4"/>
      <c r="F49" s="4"/>
      <c r="G49" s="4"/>
      <c r="H49" s="4"/>
      <c r="I49" s="4"/>
      <c r="J49" s="4"/>
      <c r="K49" s="7"/>
      <c r="L49" s="111"/>
    </row>
    <row r="50" spans="2:12" ht="2.25" customHeight="1">
      <c r="B50" s="104"/>
      <c r="C50" s="4"/>
      <c r="D50" s="4"/>
      <c r="E50" s="4"/>
      <c r="F50" s="4"/>
      <c r="G50" s="4"/>
      <c r="H50" s="4"/>
      <c r="I50" s="4">
        <v>0</v>
      </c>
      <c r="J50" s="4"/>
      <c r="K50" s="7"/>
      <c r="L50" s="111"/>
    </row>
    <row r="51" spans="2:12" ht="12.75" customHeight="1">
      <c r="B51" s="104"/>
      <c r="C51" s="4"/>
      <c r="D51" s="4"/>
      <c r="E51" s="4"/>
      <c r="F51" s="4"/>
      <c r="G51" s="4" t="s">
        <v>38</v>
      </c>
      <c r="H51" s="4"/>
      <c r="I51" s="18" t="str">
        <f>+'Ingresos y Deducciones'!_xlnm.Criteria</f>
        <v>NO</v>
      </c>
      <c r="J51" s="5" t="s">
        <v>1</v>
      </c>
      <c r="K51" s="19">
        <f>+'Ingresos y Deducciones'!K51</f>
        <v>0</v>
      </c>
      <c r="L51" s="111"/>
    </row>
    <row r="52" spans="2:12" ht="2.25" customHeight="1">
      <c r="B52" s="104"/>
      <c r="C52" s="4"/>
      <c r="D52" s="4"/>
      <c r="E52" s="4"/>
      <c r="F52" s="4"/>
      <c r="G52" s="4"/>
      <c r="H52" s="4"/>
      <c r="I52" s="4" t="s">
        <v>48</v>
      </c>
      <c r="J52" s="4"/>
      <c r="K52" s="7">
        <f>+'Ingresos y Deducciones'!K51</f>
        <v>0</v>
      </c>
      <c r="L52" s="111"/>
    </row>
    <row r="53" spans="2:12">
      <c r="B53" s="104"/>
      <c r="C53" s="4"/>
      <c r="D53" s="4"/>
      <c r="E53" s="4"/>
      <c r="F53" s="4"/>
      <c r="G53" s="4" t="s">
        <v>39</v>
      </c>
      <c r="H53" s="4"/>
      <c r="I53" s="36" t="str">
        <f>+'Ingresos y Deducciones'!I53</f>
        <v>NO</v>
      </c>
      <c r="J53" s="5" t="s">
        <v>1</v>
      </c>
      <c r="K53" s="2">
        <f>+'Ingresos y Deducciones'!K53</f>
        <v>0</v>
      </c>
      <c r="L53" s="111"/>
    </row>
    <row r="54" spans="2:12" ht="2.25" customHeight="1">
      <c r="B54" s="104"/>
      <c r="C54" s="4"/>
      <c r="D54" s="4"/>
      <c r="E54" s="4"/>
      <c r="F54" s="4"/>
      <c r="G54" s="4"/>
      <c r="H54" s="4"/>
      <c r="I54" s="4"/>
      <c r="J54" s="4"/>
      <c r="K54" s="7">
        <v>0</v>
      </c>
      <c r="L54" s="111"/>
    </row>
    <row r="55" spans="2:12">
      <c r="B55" s="104"/>
      <c r="C55" s="4"/>
      <c r="D55" s="4"/>
      <c r="E55" s="4"/>
      <c r="F55" s="4"/>
      <c r="G55" s="4" t="s">
        <v>57</v>
      </c>
      <c r="H55" s="4"/>
      <c r="I55" s="4"/>
      <c r="J55" s="5" t="s">
        <v>1</v>
      </c>
      <c r="K55" s="11">
        <f>+'Ingresos y Deducciones'!K55</f>
        <v>0</v>
      </c>
      <c r="L55" s="111"/>
    </row>
    <row r="56" spans="2:12" ht="10.5" customHeight="1">
      <c r="B56" s="104"/>
      <c r="C56" s="123"/>
      <c r="D56" s="12"/>
      <c r="E56" s="4"/>
      <c r="F56" s="4"/>
      <c r="G56" s="4"/>
      <c r="H56" s="4"/>
      <c r="I56" s="4"/>
      <c r="J56" s="4"/>
      <c r="K56" s="7"/>
      <c r="L56" s="111"/>
    </row>
    <row r="57" spans="2:12">
      <c r="B57" s="104"/>
      <c r="C57" s="120" t="s">
        <v>32</v>
      </c>
      <c r="D57" s="124" t="s">
        <v>75</v>
      </c>
      <c r="E57" s="4"/>
      <c r="F57" s="4"/>
      <c r="G57" s="4"/>
      <c r="H57" s="4"/>
      <c r="I57" s="4"/>
      <c r="J57" s="4"/>
      <c r="K57" s="7"/>
      <c r="L57" s="111"/>
    </row>
    <row r="58" spans="2:12">
      <c r="B58" s="104"/>
      <c r="C58" s="4"/>
      <c r="D58" s="4" t="s">
        <v>68</v>
      </c>
      <c r="E58" s="4"/>
      <c r="F58" s="4"/>
      <c r="G58" s="4"/>
      <c r="H58" s="4"/>
      <c r="I58" s="4"/>
      <c r="J58" s="4"/>
      <c r="K58" s="7"/>
      <c r="L58" s="111"/>
    </row>
    <row r="59" spans="2:12" ht="2.25" customHeight="1">
      <c r="B59" s="104"/>
      <c r="C59" s="4"/>
      <c r="D59" s="4"/>
      <c r="E59" s="4"/>
      <c r="F59" s="4"/>
      <c r="G59" s="4"/>
      <c r="H59" s="4"/>
      <c r="I59" s="4"/>
      <c r="J59" s="4"/>
      <c r="K59" s="7"/>
      <c r="L59" s="111"/>
    </row>
    <row r="60" spans="2:12">
      <c r="B60" s="104"/>
      <c r="C60" s="4"/>
      <c r="D60" s="4"/>
      <c r="E60" s="12"/>
      <c r="F60" s="4"/>
      <c r="G60" s="4" t="s">
        <v>52</v>
      </c>
      <c r="H60" s="4"/>
      <c r="I60" s="4"/>
      <c r="J60" s="5" t="s">
        <v>1</v>
      </c>
      <c r="K60" s="2">
        <f>+'Ingresos y Deducciones'!K60</f>
        <v>0</v>
      </c>
      <c r="L60" s="111"/>
    </row>
    <row r="61" spans="2:12" ht="2.25" customHeight="1">
      <c r="B61" s="104"/>
      <c r="C61" s="4"/>
      <c r="D61" s="4"/>
      <c r="E61" s="4"/>
      <c r="F61" s="4"/>
      <c r="G61" s="4"/>
      <c r="H61" s="4"/>
      <c r="I61" s="4"/>
      <c r="J61" s="4"/>
      <c r="K61" s="7"/>
      <c r="L61" s="111"/>
    </row>
    <row r="62" spans="2:12">
      <c r="B62" s="104"/>
      <c r="C62" s="4"/>
      <c r="D62" s="4"/>
      <c r="E62" s="12"/>
      <c r="F62" s="4"/>
      <c r="G62" s="4" t="s">
        <v>53</v>
      </c>
      <c r="H62" s="4"/>
      <c r="I62" s="4"/>
      <c r="J62" s="5" t="s">
        <v>1</v>
      </c>
      <c r="K62" s="2">
        <f>+'Ingresos y Deducciones'!K62</f>
        <v>0</v>
      </c>
      <c r="L62" s="111"/>
    </row>
    <row r="63" spans="2:12" ht="2.25" customHeight="1">
      <c r="B63" s="104"/>
      <c r="C63" s="4"/>
      <c r="D63" s="4"/>
      <c r="E63" s="4"/>
      <c r="F63" s="4"/>
      <c r="G63" s="4"/>
      <c r="H63" s="4"/>
      <c r="I63" s="4"/>
      <c r="J63" s="4"/>
      <c r="K63" s="7">
        <f>+'Ingresos y Deducciones'!K62</f>
        <v>0</v>
      </c>
      <c r="L63" s="111"/>
    </row>
    <row r="64" spans="2:12">
      <c r="B64" s="104"/>
      <c r="C64" s="4"/>
      <c r="D64" s="4"/>
      <c r="E64" s="12"/>
      <c r="F64" s="4"/>
      <c r="G64" s="4" t="s">
        <v>54</v>
      </c>
      <c r="H64" s="4"/>
      <c r="I64" s="4"/>
      <c r="J64" s="5" t="s">
        <v>1</v>
      </c>
      <c r="K64" s="2">
        <f>+'Ingresos y Deducciones'!K64</f>
        <v>0</v>
      </c>
      <c r="L64" s="111"/>
    </row>
    <row r="65" spans="2:12" ht="2.25" customHeight="1">
      <c r="B65" s="104"/>
      <c r="C65" s="4"/>
      <c r="D65" s="4"/>
      <c r="E65" s="4"/>
      <c r="F65" s="4"/>
      <c r="G65" s="4"/>
      <c r="H65" s="4"/>
      <c r="I65" s="4"/>
      <c r="J65" s="4"/>
      <c r="K65" s="7">
        <v>0</v>
      </c>
      <c r="L65" s="111"/>
    </row>
    <row r="66" spans="2:12">
      <c r="B66" s="104"/>
      <c r="C66" s="125" t="s">
        <v>45</v>
      </c>
      <c r="D66" s="4" t="s">
        <v>67</v>
      </c>
      <c r="E66" s="4"/>
      <c r="F66" s="4"/>
      <c r="G66" s="4"/>
      <c r="H66" s="4"/>
      <c r="I66" s="4"/>
      <c r="J66" s="5" t="s">
        <v>1</v>
      </c>
      <c r="K66" s="11">
        <f>+'Ingresos y Deducciones'!K66</f>
        <v>0</v>
      </c>
      <c r="L66" s="111"/>
    </row>
    <row r="67" spans="2:12">
      <c r="B67" s="104"/>
      <c r="C67" s="4"/>
      <c r="D67" s="4"/>
      <c r="E67" s="4"/>
      <c r="F67" s="4"/>
      <c r="G67" s="4"/>
      <c r="H67" s="4"/>
      <c r="I67" s="4"/>
      <c r="J67" s="5"/>
      <c r="K67" s="7"/>
      <c r="L67" s="111"/>
    </row>
    <row r="68" spans="2:12">
      <c r="B68" s="104"/>
      <c r="C68" s="4"/>
      <c r="D68" s="9" t="s">
        <v>59</v>
      </c>
      <c r="E68" s="9"/>
      <c r="F68" s="9"/>
      <c r="G68" s="9"/>
      <c r="H68" s="9"/>
      <c r="I68" s="9"/>
      <c r="J68" s="9"/>
      <c r="K68" s="10">
        <f>IF(OR(K9=1,K9=2),+K48+K55+K51+K53+K60+K62+K64+K66,0)</f>
        <v>0</v>
      </c>
      <c r="L68" s="111"/>
    </row>
    <row r="69" spans="2:12">
      <c r="B69" s="104"/>
      <c r="C69" s="4"/>
      <c r="D69" s="8"/>
      <c r="E69" s="9"/>
      <c r="F69" s="9"/>
      <c r="G69" s="9"/>
      <c r="H69" s="9"/>
      <c r="I69" s="9"/>
      <c r="J69" s="9"/>
      <c r="K69" s="10"/>
      <c r="L69" s="111"/>
    </row>
    <row r="70" spans="2:12" ht="6.75" customHeight="1">
      <c r="B70" s="101"/>
      <c r="C70" s="96"/>
      <c r="D70" s="97"/>
      <c r="E70" s="98"/>
      <c r="F70" s="98"/>
      <c r="G70" s="98"/>
      <c r="H70" s="98"/>
      <c r="I70" s="98"/>
      <c r="J70" s="98"/>
      <c r="K70" s="99"/>
      <c r="L70" s="102"/>
    </row>
    <row r="71" spans="2:12" ht="12" customHeight="1">
      <c r="B71" s="104"/>
      <c r="C71" s="9" t="s">
        <v>35</v>
      </c>
      <c r="D71" s="9"/>
      <c r="E71" s="4"/>
      <c r="F71" s="4"/>
      <c r="G71" s="4"/>
      <c r="H71" s="4"/>
      <c r="I71" s="4"/>
      <c r="J71" s="4"/>
      <c r="K71" s="10"/>
      <c r="L71" s="111"/>
    </row>
    <row r="72" spans="2:12" ht="21" customHeight="1">
      <c r="B72" s="104"/>
      <c r="C72" s="4"/>
      <c r="D72" s="225" t="str">
        <f>IF(L36="NO","No corresponde retener art.64 bis Dto.148/007",IF(AND(L36="Si",H12="Si"),"Monto a retener reducción retención NF","Monto a retener en el mes"))</f>
        <v>Monto a retener en el mes</v>
      </c>
      <c r="E72" s="37"/>
      <c r="F72" s="37"/>
      <c r="G72" s="37"/>
      <c r="H72" s="38"/>
      <c r="I72" s="37"/>
      <c r="J72" s="37"/>
      <c r="K72" s="100">
        <f>IF(L36="NO",'Detalles de Liquidación'!I52,IF(AND(L36="Si",H12="Si"),'Liquidación antes'!I54,'Liquidación antes'!I50))</f>
        <v>0</v>
      </c>
      <c r="L72" s="111"/>
    </row>
    <row r="73" spans="2:12" ht="10.5" customHeight="1">
      <c r="B73" s="126"/>
      <c r="C73" s="91"/>
      <c r="D73" s="92"/>
      <c r="E73" s="93"/>
      <c r="F73" s="93"/>
      <c r="G73" s="93"/>
      <c r="H73" s="94"/>
      <c r="I73" s="93"/>
      <c r="J73" s="93"/>
      <c r="K73" s="95"/>
      <c r="L73" s="127"/>
    </row>
    <row r="74" spans="2:12" ht="21" customHeight="1">
      <c r="B74" s="104"/>
      <c r="C74" s="4"/>
      <c r="D74" s="47"/>
      <c r="E74" s="37"/>
      <c r="F74" s="37"/>
      <c r="G74" s="37"/>
      <c r="H74" s="38"/>
      <c r="I74" s="37"/>
      <c r="J74" s="37"/>
      <c r="K74" s="48"/>
      <c r="L74" s="111"/>
    </row>
    <row r="75" spans="2:12">
      <c r="B75" s="104"/>
      <c r="C75" s="16"/>
      <c r="D75" s="13" t="s">
        <v>29</v>
      </c>
      <c r="E75" s="4"/>
      <c r="F75" s="4"/>
      <c r="G75" s="4"/>
      <c r="H75" s="4"/>
      <c r="I75" s="4"/>
      <c r="J75" s="4"/>
      <c r="K75" s="110"/>
      <c r="L75" s="111"/>
    </row>
    <row r="76" spans="2:12">
      <c r="B76" s="104"/>
      <c r="C76" s="14"/>
      <c r="D76" s="13" t="s">
        <v>28</v>
      </c>
      <c r="E76" s="4"/>
      <c r="F76" s="4"/>
      <c r="G76" s="4"/>
      <c r="H76" s="4"/>
      <c r="I76" s="4"/>
      <c r="J76" s="4"/>
      <c r="K76" s="110"/>
      <c r="L76" s="111"/>
    </row>
    <row r="77" spans="2:12">
      <c r="B77" s="104"/>
      <c r="C77" s="17"/>
      <c r="D77" s="15" t="s">
        <v>88</v>
      </c>
      <c r="E77" s="4"/>
      <c r="F77" s="4"/>
      <c r="G77" s="4"/>
      <c r="H77" s="4"/>
      <c r="I77" s="4"/>
      <c r="J77" s="4"/>
      <c r="K77" s="110"/>
      <c r="L77" s="111"/>
    </row>
    <row r="78" spans="2:12" ht="10.5" customHeight="1">
      <c r="B78" s="104"/>
      <c r="C78" s="7"/>
      <c r="D78" s="4"/>
      <c r="E78" s="4"/>
      <c r="F78" s="4"/>
      <c r="G78" s="4"/>
      <c r="H78" s="4"/>
      <c r="I78" s="4"/>
      <c r="J78" s="4"/>
      <c r="K78" s="110"/>
      <c r="L78" s="111"/>
    </row>
    <row r="79" spans="2:12" ht="30.75" customHeight="1">
      <c r="B79" s="126"/>
      <c r="C79" s="91"/>
      <c r="D79" s="91"/>
      <c r="E79" s="128"/>
      <c r="F79" s="128"/>
      <c r="G79" s="128"/>
      <c r="H79" s="128"/>
      <c r="I79" s="129" t="s">
        <v>49</v>
      </c>
      <c r="J79" s="128"/>
      <c r="K79" s="130"/>
      <c r="L79" s="127"/>
    </row>
  </sheetData>
  <mergeCells count="9">
    <mergeCell ref="D29:I29"/>
    <mergeCell ref="D31:I31"/>
    <mergeCell ref="D33:I33"/>
    <mergeCell ref="C3:L3"/>
    <mergeCell ref="C4:L4"/>
    <mergeCell ref="C5:L5"/>
    <mergeCell ref="B8:L8"/>
    <mergeCell ref="D25:I25"/>
    <mergeCell ref="D27:I27"/>
  </mergeCells>
  <phoneticPr fontId="0" type="noConversion"/>
  <conditionalFormatting sqref="C64:J64 C62:J62 C57:J58 C60:J60 D30:I30 J29:J30">
    <cfRule type="expression" dxfId="7" priority="8" stopIfTrue="1">
      <formula>AND($K$9&lt;&gt;1,$K$9&lt;&gt;2)</formula>
    </cfRule>
  </conditionalFormatting>
  <conditionalFormatting sqref="K29:K30 K60">
    <cfRule type="expression" dxfId="6" priority="7" stopIfTrue="1">
      <formula>AND($K$9&lt;&gt;1,$K$9&lt;&gt;2)</formula>
    </cfRule>
  </conditionalFormatting>
  <conditionalFormatting sqref="K62 K64">
    <cfRule type="expression" dxfId="5" priority="6" stopIfTrue="1">
      <formula>AND($K$9&lt;&gt;1,$K$9&lt;&gt;2,$K$9&lt;&gt;4)</formula>
    </cfRule>
  </conditionalFormatting>
  <conditionalFormatting sqref="C49:J49 C51:H51 J51 J53 C53:H53 C55:J55">
    <cfRule type="expression" dxfId="4" priority="5" stopIfTrue="1">
      <formula>$K$9=5</formula>
    </cfRule>
  </conditionalFormatting>
  <conditionalFormatting sqref="K51 K55">
    <cfRule type="expression" dxfId="3" priority="4" stopIfTrue="1">
      <formula>$K$9=5</formula>
    </cfRule>
  </conditionalFormatting>
  <conditionalFormatting sqref="C31:D31 C33:D33 J31 D29 C27:D27 C29:C30">
    <cfRule type="expression" dxfId="2" priority="3" stopIfTrue="1">
      <formula>AND($K$9&lt;&gt;1,$K$9&lt;&gt;2)</formula>
    </cfRule>
  </conditionalFormatting>
  <conditionalFormatting sqref="K31">
    <cfRule type="expression" dxfId="1" priority="2" stopIfTrue="1">
      <formula>AND($K$9&lt;&gt;1,$K$9&lt;&gt;2)</formula>
    </cfRule>
  </conditionalFormatting>
  <conditionalFormatting sqref="K53">
    <cfRule type="expression" dxfId="0" priority="1" stopIfTrue="1">
      <formula>$K$10=5</formula>
    </cfRule>
  </conditionalFormatting>
  <dataValidations count="9">
    <dataValidation allowBlank="1" showErrorMessage="1" prompt="_x000a_" sqref="G31:G32"/>
    <dataValidation allowBlank="1" showInputMessage="1" showErrorMessage="1" prompt="Seleccione Si/No_x000a_" sqref="F34"/>
    <dataValidation type="list" allowBlank="1" showInputMessage="1" showErrorMessage="1" sqref="K41">
      <formula1>"Deducción de 100%, Deducción de 50%, No hay Deducción"</formula1>
    </dataValidation>
    <dataValidation type="list" allowBlank="1" showInputMessage="1" showErrorMessage="1" sqref="I54">
      <formula1>"SI, NO"</formula1>
    </dataValidation>
    <dataValidation type="list" allowBlank="1" showInputMessage="1" showErrorMessage="1" sqref="I52">
      <formula1>"0, 1/2 BPC, 1 BPC, 5/3 BPC"</formula1>
    </dataValidation>
    <dataValidation allowBlank="1" showInputMessage="1" showErrorMessage="1" promptTitle="Aclaración" sqref="K51:K55"/>
    <dataValidation type="custom" allowBlank="1" showInputMessage="1" showErrorMessage="1" error="SOLO puede ingresar un valor si:_x000a_- Eligió la opción de trabajador dependiente" sqref="K29">
      <formula1>OR(K9=1,K9=2)</formula1>
    </dataValidation>
    <dataValidation type="custom" allowBlank="1" showInputMessage="1" showErrorMessage="1" error="SOLO puede ingresar un valor si:_x000a_- Eligió la opción de trabajador dependiente_x000a_" sqref="K27">
      <formula1>OR(K9=1,K9=2)</formula1>
    </dataValidation>
    <dataValidation type="custom" allowBlank="1" showErrorMessage="1" error="SOLO puede ingresar un valor si:_x000a_- Eligió la opción de trabajador dependiente" promptTitle="Aclaración" prompt="Ingrese un valor solo para los casos de:_x000a_- Trabajador dependiente" sqref="K30">
      <formula1>OR(K17=1,K17=2)</formula1>
    </dataValidation>
  </dataValidations>
  <pageMargins left="0.7" right="0.7" top="0.75" bottom="0.75" header="0.3" footer="0.3"/>
  <ignoredErrors>
    <ignoredError sqref="K66" unlocked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82"/>
  <sheetViews>
    <sheetView showGridLines="0" topLeftCell="A13" workbookViewId="0">
      <selection activeCell="I21" sqref="I21"/>
    </sheetView>
  </sheetViews>
  <sheetFormatPr baseColWidth="10" defaultRowHeight="12.75" zeroHeight="1"/>
  <cols>
    <col min="1" max="1" width="4.140625" style="170" customWidth="1"/>
    <col min="2" max="2" width="4.85546875" customWidth="1"/>
    <col min="3" max="3" width="12.5703125" customWidth="1"/>
    <col min="4" max="4" width="10.7109375" customWidth="1"/>
    <col min="5" max="5" width="10.7109375" style="1" customWidth="1"/>
    <col min="6" max="6" width="13" customWidth="1"/>
    <col min="7" max="7" width="16.42578125" customWidth="1"/>
    <col min="8" max="8" width="9.5703125" customWidth="1"/>
    <col min="9" max="9" width="14" customWidth="1"/>
    <col min="10" max="10" width="3" customWidth="1"/>
    <col min="11" max="16384" width="11.42578125" style="167"/>
  </cols>
  <sheetData>
    <row r="1" spans="1:13" ht="12.75" customHeight="1">
      <c r="A1" s="164"/>
      <c r="B1" s="165"/>
      <c r="C1" s="165"/>
      <c r="D1" s="165"/>
      <c r="E1" s="166"/>
      <c r="F1" s="165"/>
      <c r="G1" s="165"/>
      <c r="H1" s="165"/>
      <c r="I1" s="165"/>
      <c r="J1" s="165"/>
    </row>
    <row r="2" spans="1:13" ht="10.5" customHeight="1">
      <c r="A2" s="164"/>
      <c r="B2" s="132"/>
      <c r="C2" s="67"/>
      <c r="D2" s="67"/>
      <c r="E2" s="67"/>
      <c r="F2" s="67"/>
      <c r="G2" s="67"/>
      <c r="H2" s="67"/>
      <c r="I2" s="67"/>
      <c r="J2" s="133"/>
      <c r="K2" s="163"/>
      <c r="L2" s="163"/>
    </row>
    <row r="3" spans="1:13" ht="18.75" customHeight="1">
      <c r="A3" s="164"/>
      <c r="B3" s="134" t="s">
        <v>46</v>
      </c>
      <c r="C3" s="228" t="s">
        <v>89</v>
      </c>
      <c r="D3" s="135"/>
      <c r="E3" s="135"/>
      <c r="F3" s="135"/>
      <c r="G3" s="135"/>
      <c r="H3" s="135"/>
      <c r="I3" s="135"/>
      <c r="J3" s="136"/>
      <c r="K3" s="171"/>
      <c r="L3" s="171"/>
    </row>
    <row r="4" spans="1:13" ht="16.5" customHeight="1">
      <c r="A4" s="164"/>
      <c r="B4" s="137"/>
      <c r="C4" s="231" t="s">
        <v>105</v>
      </c>
      <c r="D4" s="131"/>
      <c r="E4" s="231"/>
      <c r="F4" s="131"/>
      <c r="G4" s="131"/>
      <c r="H4" s="131"/>
      <c r="I4" s="131"/>
      <c r="J4" s="138"/>
      <c r="K4" s="172"/>
      <c r="L4" s="172"/>
    </row>
    <row r="5" spans="1:13" ht="15.75" customHeight="1">
      <c r="A5" s="164"/>
      <c r="B5" s="139"/>
      <c r="C5" s="231" t="s">
        <v>104</v>
      </c>
      <c r="D5" s="131"/>
      <c r="E5" s="231"/>
      <c r="F5" s="131"/>
      <c r="G5" s="131"/>
      <c r="H5" s="131"/>
      <c r="I5" s="131"/>
      <c r="J5" s="138"/>
      <c r="K5" s="257"/>
      <c r="L5" s="257"/>
    </row>
    <row r="6" spans="1:13" ht="7.5" customHeight="1" thickBot="1">
      <c r="A6" s="164"/>
      <c r="B6" s="140"/>
      <c r="C6" s="51"/>
      <c r="D6" s="51"/>
      <c r="E6" s="51"/>
      <c r="F6" s="51"/>
      <c r="G6" s="51"/>
      <c r="H6" s="51"/>
      <c r="I6" s="51"/>
      <c r="J6" s="141"/>
      <c r="K6" s="173"/>
      <c r="L6" s="173"/>
    </row>
    <row r="7" spans="1:13" ht="12.75" customHeight="1">
      <c r="A7" s="164"/>
      <c r="B7" s="139"/>
      <c r="C7" s="53"/>
      <c r="D7" s="53"/>
      <c r="E7" s="54"/>
      <c r="F7" s="235" t="s">
        <v>109</v>
      </c>
      <c r="G7" s="53"/>
      <c r="H7" s="53"/>
      <c r="I7" s="53"/>
      <c r="J7" s="142"/>
    </row>
    <row r="8" spans="1:13" ht="12.75" hidden="1" customHeight="1">
      <c r="A8" s="164"/>
      <c r="B8" s="139"/>
      <c r="C8" s="53"/>
      <c r="D8" s="53"/>
      <c r="E8" s="54"/>
      <c r="F8" s="53"/>
      <c r="G8" s="53"/>
      <c r="H8" s="53"/>
      <c r="I8" s="53"/>
      <c r="J8" s="142"/>
    </row>
    <row r="9" spans="1:13">
      <c r="A9" s="164"/>
      <c r="B9" s="139"/>
      <c r="C9" s="52" t="s">
        <v>36</v>
      </c>
      <c r="D9" s="53"/>
      <c r="E9" s="54"/>
      <c r="F9" s="54"/>
      <c r="G9" s="53"/>
      <c r="H9" s="53"/>
      <c r="I9" s="53"/>
      <c r="J9" s="142"/>
      <c r="K9" s="174"/>
      <c r="L9" s="174"/>
      <c r="M9" s="174"/>
    </row>
    <row r="10" spans="1:13" ht="16.5" customHeight="1">
      <c r="A10" s="164"/>
      <c r="B10" s="139"/>
      <c r="C10" s="55" t="s">
        <v>4</v>
      </c>
      <c r="D10" s="53"/>
      <c r="E10" s="54"/>
      <c r="F10" s="53"/>
      <c r="G10" s="53"/>
      <c r="H10" s="53"/>
      <c r="I10" s="56">
        <f>+'Ingresos y Deducciones'!K25</f>
        <v>0</v>
      </c>
      <c r="J10" s="143"/>
      <c r="K10" s="174"/>
      <c r="L10" s="174"/>
      <c r="M10" s="174"/>
    </row>
    <row r="11" spans="1:13">
      <c r="A11" s="164"/>
      <c r="B11" s="139"/>
      <c r="C11" s="55" t="s">
        <v>21</v>
      </c>
      <c r="D11" s="53"/>
      <c r="E11" s="54"/>
      <c r="F11" s="53"/>
      <c r="G11" s="53"/>
      <c r="H11" s="53"/>
      <c r="I11" s="56">
        <f>IF(OR('Ingresos y Deducciones'!K9=1,'Ingresos y Deducciones'!K9=2),'Ingresos y Deducciones'!K27+'Ingresos y Deducciones'!K29,0)</f>
        <v>0</v>
      </c>
      <c r="J11" s="143"/>
    </row>
    <row r="12" spans="1:13">
      <c r="A12" s="164"/>
      <c r="B12" s="139"/>
      <c r="C12" s="55" t="s">
        <v>5</v>
      </c>
      <c r="D12" s="53"/>
      <c r="E12" s="54"/>
      <c r="F12" s="53"/>
      <c r="G12" s="53"/>
      <c r="H12" s="53"/>
      <c r="I12" s="56">
        <f>IF(OR('Ingresos y Deducciones'!K9=1,'Ingresos y Deducciones'!K9=2),+'Ingresos y Deducciones'!K31,0)</f>
        <v>0</v>
      </c>
      <c r="J12" s="143"/>
    </row>
    <row r="13" spans="1:13">
      <c r="A13" s="164"/>
      <c r="B13" s="139"/>
      <c r="C13" s="57" t="s">
        <v>69</v>
      </c>
      <c r="D13" s="53"/>
      <c r="E13" s="54"/>
      <c r="F13" s="55"/>
      <c r="G13" s="53"/>
      <c r="H13" s="53"/>
      <c r="I13" s="56">
        <f>'Ingresos y Deducciones'!K33</f>
        <v>0</v>
      </c>
      <c r="J13" s="143"/>
    </row>
    <row r="14" spans="1:13">
      <c r="A14" s="164"/>
      <c r="B14" s="139"/>
      <c r="C14" s="57" t="s">
        <v>64</v>
      </c>
      <c r="D14" s="53"/>
      <c r="E14" s="54"/>
      <c r="F14" s="53"/>
      <c r="G14" s="53"/>
      <c r="H14" s="53"/>
      <c r="I14" s="58">
        <f>+IF('Ingresos y Deducciones'!H14="No",'Detalles de Liquidación'!E35,0)</f>
        <v>0</v>
      </c>
      <c r="J14" s="144"/>
    </row>
    <row r="15" spans="1:13">
      <c r="A15" s="164"/>
      <c r="B15" s="139"/>
      <c r="C15" s="52" t="s">
        <v>60</v>
      </c>
      <c r="D15" s="53"/>
      <c r="E15" s="54"/>
      <c r="F15" s="53"/>
      <c r="G15" s="53"/>
      <c r="H15" s="53"/>
      <c r="I15" s="59">
        <f>SUM(I10:I14)</f>
        <v>0</v>
      </c>
      <c r="J15" s="145"/>
    </row>
    <row r="16" spans="1:13" ht="15" customHeight="1">
      <c r="A16" s="164"/>
      <c r="B16" s="139"/>
      <c r="C16" s="205" t="s">
        <v>110</v>
      </c>
      <c r="D16" s="53"/>
      <c r="E16" s="54"/>
      <c r="F16" s="53"/>
      <c r="G16" s="53"/>
      <c r="H16" s="53"/>
      <c r="I16" s="53"/>
      <c r="J16" s="142"/>
    </row>
    <row r="17" spans="1:10">
      <c r="A17" s="164"/>
      <c r="B17" s="139"/>
      <c r="C17" s="52" t="s">
        <v>37</v>
      </c>
      <c r="D17" s="54"/>
      <c r="E17" s="53"/>
      <c r="F17" s="53"/>
      <c r="G17" s="53"/>
      <c r="H17" s="53"/>
      <c r="I17" s="53"/>
      <c r="J17" s="142"/>
    </row>
    <row r="18" spans="1:10">
      <c r="A18" s="164"/>
      <c r="B18" s="139"/>
      <c r="C18" s="55" t="s">
        <v>16</v>
      </c>
      <c r="D18" s="53"/>
      <c r="E18" s="54"/>
      <c r="F18" s="53"/>
      <c r="G18" s="53"/>
      <c r="H18" s="53"/>
      <c r="I18" s="56">
        <f>'Ingresos y Deducciones'!$K$60</f>
        <v>0</v>
      </c>
      <c r="J18" s="143"/>
    </row>
    <row r="19" spans="1:10">
      <c r="A19" s="164"/>
      <c r="B19" s="139"/>
      <c r="C19" s="55" t="s">
        <v>55</v>
      </c>
      <c r="D19" s="53"/>
      <c r="E19" s="54"/>
      <c r="F19" s="53"/>
      <c r="G19" s="53"/>
      <c r="H19" s="53"/>
      <c r="I19" s="56">
        <f>'Ingresos y Deducciones'!$K$62</f>
        <v>0</v>
      </c>
      <c r="J19" s="143"/>
    </row>
    <row r="20" spans="1:10">
      <c r="A20" s="164"/>
      <c r="B20" s="139"/>
      <c r="C20" s="55" t="s">
        <v>20</v>
      </c>
      <c r="D20" s="53"/>
      <c r="E20" s="54"/>
      <c r="F20" s="53"/>
      <c r="G20" s="53"/>
      <c r="H20" s="53"/>
      <c r="I20" s="56">
        <f>'Ingresos y Deducciones'!K64</f>
        <v>0</v>
      </c>
      <c r="J20" s="143"/>
    </row>
    <row r="21" spans="1:10">
      <c r="A21" s="164"/>
      <c r="B21" s="139"/>
      <c r="C21" s="55" t="s">
        <v>26</v>
      </c>
      <c r="D21" s="53"/>
      <c r="E21" s="54"/>
      <c r="F21" s="53"/>
      <c r="G21" s="53"/>
      <c r="H21" s="53"/>
      <c r="I21" s="56">
        <f>+'Ingresos antes'!K48</f>
        <v>0</v>
      </c>
      <c r="J21" s="143"/>
    </row>
    <row r="22" spans="1:10">
      <c r="A22" s="164"/>
      <c r="B22" s="139"/>
      <c r="C22" s="55" t="s">
        <v>40</v>
      </c>
      <c r="D22" s="53"/>
      <c r="E22" s="54"/>
      <c r="F22" s="53"/>
      <c r="G22" s="53"/>
      <c r="H22" s="53"/>
      <c r="I22" s="56">
        <f>'Ingresos y Deducciones'!$K$51+'Ingresos y Deducciones'!K53</f>
        <v>0</v>
      </c>
      <c r="J22" s="143"/>
    </row>
    <row r="23" spans="1:10">
      <c r="A23" s="164"/>
      <c r="B23" s="139"/>
      <c r="C23" s="55" t="s">
        <v>19</v>
      </c>
      <c r="D23" s="53"/>
      <c r="E23" s="54"/>
      <c r="F23" s="53"/>
      <c r="G23" s="52"/>
      <c r="H23" s="52"/>
      <c r="I23" s="56">
        <f>'Ingresos y Deducciones'!$K$55</f>
        <v>0</v>
      </c>
      <c r="J23" s="143"/>
    </row>
    <row r="24" spans="1:10">
      <c r="A24" s="164"/>
      <c r="B24" s="139"/>
      <c r="C24" s="55" t="s">
        <v>22</v>
      </c>
      <c r="D24" s="53"/>
      <c r="E24" s="54"/>
      <c r="F24" s="53"/>
      <c r="G24" s="52"/>
      <c r="H24" s="52"/>
      <c r="I24" s="56">
        <f>'Ingresos y Deducciones'!K66</f>
        <v>0</v>
      </c>
      <c r="J24" s="143"/>
    </row>
    <row r="25" spans="1:10">
      <c r="A25" s="164"/>
      <c r="B25" s="139"/>
      <c r="C25" s="52" t="s">
        <v>61</v>
      </c>
      <c r="D25" s="53"/>
      <c r="E25" s="54"/>
      <c r="F25" s="53"/>
      <c r="G25" s="52"/>
      <c r="H25" s="52"/>
      <c r="I25" s="59">
        <f>SUM(I18:I24)</f>
        <v>0</v>
      </c>
      <c r="J25" s="145"/>
    </row>
    <row r="26" spans="1:10">
      <c r="A26" s="164"/>
      <c r="B26" s="139"/>
      <c r="C26" s="60"/>
      <c r="D26" s="61"/>
      <c r="E26" s="61"/>
      <c r="F26" s="61"/>
      <c r="G26" s="61"/>
      <c r="H26" s="61"/>
      <c r="I26" s="61"/>
      <c r="J26" s="146"/>
    </row>
    <row r="27" spans="1:10" ht="15" hidden="1">
      <c r="A27" s="164"/>
      <c r="B27" s="139"/>
      <c r="C27" s="62" t="s">
        <v>50</v>
      </c>
      <c r="D27" s="61"/>
      <c r="E27" s="61"/>
      <c r="F27" s="61"/>
      <c r="G27" s="53"/>
      <c r="H27" s="53"/>
      <c r="I27" s="63">
        <f>IF((I43-I47)&gt;0,(I43-I47),0)</f>
        <v>0</v>
      </c>
      <c r="J27" s="147"/>
    </row>
    <row r="28" spans="1:10" ht="15" hidden="1">
      <c r="A28" s="164"/>
      <c r="B28" s="139"/>
      <c r="C28" s="62"/>
      <c r="D28" s="61"/>
      <c r="E28" s="61"/>
      <c r="F28" s="61"/>
      <c r="G28" s="64"/>
      <c r="H28" s="64"/>
      <c r="I28" s="60"/>
      <c r="J28" s="148"/>
    </row>
    <row r="29" spans="1:10" ht="15" hidden="1">
      <c r="A29" s="164"/>
      <c r="B29" s="139"/>
      <c r="C29" s="62"/>
      <c r="D29" s="61"/>
      <c r="E29" s="61"/>
      <c r="F29" s="61"/>
      <c r="G29" s="64"/>
      <c r="H29" s="64"/>
      <c r="I29" s="60"/>
      <c r="J29" s="148"/>
    </row>
    <row r="30" spans="1:10" ht="15" hidden="1">
      <c r="A30" s="164"/>
      <c r="B30" s="139"/>
      <c r="C30" s="62"/>
      <c r="D30" s="61"/>
      <c r="E30" s="61"/>
      <c r="F30" s="61"/>
      <c r="G30" s="64"/>
      <c r="H30" s="64"/>
      <c r="I30" s="60"/>
      <c r="J30" s="148"/>
    </row>
    <row r="31" spans="1:10" ht="15" hidden="1">
      <c r="A31" s="164"/>
      <c r="B31" s="139"/>
      <c r="C31" s="62" t="s">
        <v>51</v>
      </c>
      <c r="D31" s="61"/>
      <c r="E31" s="61"/>
      <c r="F31" s="61"/>
      <c r="G31" s="53"/>
      <c r="H31" s="53"/>
      <c r="I31" s="63">
        <f>+IF('Ingresos y Deducciones'!H12="Si",'Detalles de Liquidación'!I27*0.95,I27)</f>
        <v>0</v>
      </c>
      <c r="J31" s="147"/>
    </row>
    <row r="32" spans="1:10" ht="15">
      <c r="A32" s="168"/>
      <c r="B32" s="149"/>
      <c r="C32" s="66" t="s">
        <v>27</v>
      </c>
      <c r="D32" s="67"/>
      <c r="E32" s="67"/>
      <c r="F32" s="67"/>
      <c r="G32" s="68"/>
      <c r="H32" s="68"/>
      <c r="I32" s="67"/>
      <c r="J32" s="133"/>
    </row>
    <row r="33" spans="1:10">
      <c r="A33" s="168"/>
      <c r="B33" s="139"/>
      <c r="C33" s="53"/>
      <c r="D33" s="54"/>
      <c r="E33" s="53"/>
      <c r="F33" s="53"/>
      <c r="G33" s="53"/>
      <c r="H33" s="53"/>
      <c r="I33" s="53"/>
      <c r="J33" s="142"/>
    </row>
    <row r="34" spans="1:10">
      <c r="A34" s="202"/>
      <c r="B34" s="139"/>
      <c r="C34" s="69" t="s">
        <v>23</v>
      </c>
      <c r="D34" s="70" t="s">
        <v>6</v>
      </c>
      <c r="E34" s="71" t="s">
        <v>7</v>
      </c>
      <c r="F34" s="71" t="s">
        <v>8</v>
      </c>
      <c r="G34" s="71" t="s">
        <v>10</v>
      </c>
      <c r="H34" s="71"/>
      <c r="I34" s="71" t="s">
        <v>11</v>
      </c>
      <c r="J34" s="150"/>
    </row>
    <row r="35" spans="1:10">
      <c r="A35" s="203">
        <f>$I$15</f>
        <v>0</v>
      </c>
      <c r="B35" s="139"/>
      <c r="C35" s="77" t="s">
        <v>111</v>
      </c>
      <c r="D35" s="73">
        <v>0</v>
      </c>
      <c r="E35" s="73">
        <v>39620</v>
      </c>
      <c r="F35" s="73">
        <f t="shared" ref="F35:F41" si="0">MIN(A35,(E35-D35))</f>
        <v>0</v>
      </c>
      <c r="G35" s="78">
        <v>0</v>
      </c>
      <c r="H35" s="78"/>
      <c r="I35" s="73">
        <f>F35*G35</f>
        <v>0</v>
      </c>
      <c r="J35" s="151"/>
    </row>
    <row r="36" spans="1:10">
      <c r="A36" s="202">
        <f t="shared" ref="A36:A42" si="1">IF(A35&gt;(E35-D35),A35-(E35-D35),0)</f>
        <v>0</v>
      </c>
      <c r="B36" s="139"/>
      <c r="C36" s="77" t="s">
        <v>112</v>
      </c>
      <c r="D36" s="73">
        <v>39620</v>
      </c>
      <c r="E36" s="73">
        <v>56600</v>
      </c>
      <c r="F36" s="73">
        <f t="shared" si="0"/>
        <v>0</v>
      </c>
      <c r="G36" s="78">
        <v>0.1</v>
      </c>
      <c r="H36" s="78"/>
      <c r="I36" s="73">
        <f>F36*G36</f>
        <v>0</v>
      </c>
      <c r="J36" s="151"/>
    </row>
    <row r="37" spans="1:10">
      <c r="A37" s="202">
        <f t="shared" si="1"/>
        <v>0</v>
      </c>
      <c r="B37" s="139"/>
      <c r="C37" s="77" t="s">
        <v>113</v>
      </c>
      <c r="D37" s="73">
        <v>56600</v>
      </c>
      <c r="E37" s="73">
        <v>84900</v>
      </c>
      <c r="F37" s="73">
        <f t="shared" si="0"/>
        <v>0</v>
      </c>
      <c r="G37" s="78">
        <v>0.15</v>
      </c>
      <c r="H37" s="78"/>
      <c r="I37" s="73">
        <f t="shared" ref="I37:I42" si="2">F37*G37</f>
        <v>0</v>
      </c>
      <c r="J37" s="151"/>
    </row>
    <row r="38" spans="1:10">
      <c r="A38" s="202">
        <f t="shared" si="1"/>
        <v>0</v>
      </c>
      <c r="B38" s="139"/>
      <c r="C38" s="77" t="s">
        <v>114</v>
      </c>
      <c r="D38" s="73">
        <v>84900</v>
      </c>
      <c r="E38" s="73">
        <v>169800</v>
      </c>
      <c r="F38" s="73">
        <f t="shared" si="0"/>
        <v>0</v>
      </c>
      <c r="G38" s="78">
        <v>0.24</v>
      </c>
      <c r="H38" s="78"/>
      <c r="I38" s="73">
        <f t="shared" si="2"/>
        <v>0</v>
      </c>
      <c r="J38" s="151"/>
    </row>
    <row r="39" spans="1:10">
      <c r="A39" s="202">
        <f t="shared" si="1"/>
        <v>0</v>
      </c>
      <c r="B39" s="139"/>
      <c r="C39" s="77" t="s">
        <v>115</v>
      </c>
      <c r="D39" s="73">
        <v>169800</v>
      </c>
      <c r="E39" s="73">
        <v>283000</v>
      </c>
      <c r="F39" s="73">
        <f t="shared" si="0"/>
        <v>0</v>
      </c>
      <c r="G39" s="78">
        <v>0.25</v>
      </c>
      <c r="H39" s="78"/>
      <c r="I39" s="73">
        <f t="shared" si="2"/>
        <v>0</v>
      </c>
      <c r="J39" s="151"/>
    </row>
    <row r="40" spans="1:10">
      <c r="A40" s="202">
        <f t="shared" si="1"/>
        <v>0</v>
      </c>
      <c r="B40" s="139"/>
      <c r="C40" s="77" t="s">
        <v>116</v>
      </c>
      <c r="D40" s="73">
        <v>283000</v>
      </c>
      <c r="E40" s="73">
        <v>424500</v>
      </c>
      <c r="F40" s="73">
        <f t="shared" si="0"/>
        <v>0</v>
      </c>
      <c r="G40" s="78">
        <v>0.27</v>
      </c>
      <c r="H40" s="78"/>
      <c r="I40" s="73">
        <f t="shared" si="2"/>
        <v>0</v>
      </c>
      <c r="J40" s="151"/>
    </row>
    <row r="41" spans="1:10">
      <c r="A41" s="202">
        <f t="shared" si="1"/>
        <v>0</v>
      </c>
      <c r="B41" s="139"/>
      <c r="C41" s="77" t="s">
        <v>117</v>
      </c>
      <c r="D41" s="73">
        <v>424500</v>
      </c>
      <c r="E41" s="73">
        <v>650900</v>
      </c>
      <c r="F41" s="73">
        <f t="shared" si="0"/>
        <v>0</v>
      </c>
      <c r="G41" s="78">
        <v>0.31</v>
      </c>
      <c r="H41" s="78"/>
      <c r="I41" s="73">
        <f t="shared" si="2"/>
        <v>0</v>
      </c>
      <c r="J41" s="151"/>
    </row>
    <row r="42" spans="1:10">
      <c r="A42" s="202">
        <f t="shared" si="1"/>
        <v>0</v>
      </c>
      <c r="B42" s="139"/>
      <c r="C42" s="77" t="s">
        <v>118</v>
      </c>
      <c r="D42" s="73">
        <v>650900</v>
      </c>
      <c r="E42" s="79"/>
      <c r="F42" s="73">
        <f>A42</f>
        <v>0</v>
      </c>
      <c r="G42" s="78">
        <v>0.36</v>
      </c>
      <c r="H42" s="78"/>
      <c r="I42" s="73">
        <f t="shared" si="2"/>
        <v>0</v>
      </c>
      <c r="J42" s="151"/>
    </row>
    <row r="43" spans="1:10" ht="14.25">
      <c r="A43" s="202"/>
      <c r="B43" s="139"/>
      <c r="C43" s="53"/>
      <c r="D43" s="54"/>
      <c r="E43" s="72"/>
      <c r="F43" s="73">
        <f>SUM(F35:F42)</f>
        <v>0</v>
      </c>
      <c r="G43" s="74"/>
      <c r="H43" s="74"/>
      <c r="I43" s="75">
        <f>SUM(I35:I42)</f>
        <v>0</v>
      </c>
      <c r="J43" s="152"/>
    </row>
    <row r="44" spans="1:10" ht="14.25">
      <c r="A44" s="202"/>
      <c r="B44" s="139"/>
      <c r="C44" s="53"/>
      <c r="D44" s="54"/>
      <c r="E44" s="72"/>
      <c r="F44" s="73"/>
      <c r="G44" s="74"/>
      <c r="H44" s="74"/>
      <c r="I44" s="75"/>
      <c r="J44" s="152"/>
    </row>
    <row r="45" spans="1:10">
      <c r="A45" s="202"/>
      <c r="B45" s="139"/>
      <c r="C45" s="69" t="s">
        <v>23</v>
      </c>
      <c r="D45" s="222"/>
      <c r="E45" s="223" t="s">
        <v>99</v>
      </c>
      <c r="F45" s="76" t="s">
        <v>9</v>
      </c>
      <c r="G45" s="71" t="s">
        <v>10</v>
      </c>
      <c r="H45" s="71"/>
      <c r="I45" s="76" t="s">
        <v>24</v>
      </c>
      <c r="J45" s="153"/>
    </row>
    <row r="46" spans="1:10">
      <c r="A46" s="202">
        <v>0</v>
      </c>
      <c r="B46" s="139"/>
      <c r="C46" s="77" t="s">
        <v>119</v>
      </c>
      <c r="D46" s="258">
        <f>'Ingresos y Deducciones'!K35-'Ingresos y Deducciones'!K33-'Ingresos y Deducciones'!K31</f>
        <v>0</v>
      </c>
      <c r="E46" s="258"/>
      <c r="F46" s="73">
        <f>+I25</f>
        <v>0</v>
      </c>
      <c r="G46" s="78">
        <f>IF(D46&gt;'Parámetros antes'!H30,'Parámetros antes'!I30,'Parámetros antes'!I29)</f>
        <v>0.1</v>
      </c>
      <c r="H46" s="78"/>
      <c r="I46" s="73">
        <f>F46*G46</f>
        <v>0</v>
      </c>
      <c r="J46" s="151"/>
    </row>
    <row r="47" spans="1:10" ht="14.25">
      <c r="A47" s="202"/>
      <c r="B47" s="139"/>
      <c r="C47" s="53"/>
      <c r="D47" s="79"/>
      <c r="E47" s="72"/>
      <c r="F47" s="73"/>
      <c r="G47" s="74"/>
      <c r="H47" s="74"/>
      <c r="I47" s="75">
        <f>SUM(I46:I46)</f>
        <v>0</v>
      </c>
      <c r="J47" s="152"/>
    </row>
    <row r="48" spans="1:10">
      <c r="A48" s="169"/>
      <c r="B48" s="139"/>
      <c r="C48" s="53"/>
      <c r="D48" s="53"/>
      <c r="E48" s="54"/>
      <c r="F48" s="53"/>
      <c r="G48" s="53"/>
      <c r="H48" s="53"/>
      <c r="I48" s="53"/>
      <c r="J48" s="142"/>
    </row>
    <row r="49" spans="1:10">
      <c r="A49" s="169"/>
      <c r="B49" s="149"/>
      <c r="C49" s="65"/>
      <c r="D49" s="65"/>
      <c r="E49" s="80"/>
      <c r="F49" s="65"/>
      <c r="G49" s="65"/>
      <c r="H49" s="65"/>
      <c r="I49" s="65"/>
      <c r="J49" s="154"/>
    </row>
    <row r="50" spans="1:10" ht="15">
      <c r="A50" s="169"/>
      <c r="B50" s="139"/>
      <c r="C50" s="229" t="s">
        <v>50</v>
      </c>
      <c r="D50" s="61"/>
      <c r="E50" s="61"/>
      <c r="F50" s="61"/>
      <c r="G50" s="53"/>
      <c r="H50" s="53"/>
      <c r="I50" s="49">
        <f>IF((I43-I47)&gt;0,(I43-I47),0)</f>
        <v>0</v>
      </c>
      <c r="J50" s="155"/>
    </row>
    <row r="51" spans="1:10" ht="15">
      <c r="A51" s="169"/>
      <c r="B51" s="139"/>
      <c r="C51" s="229"/>
      <c r="D51" s="61"/>
      <c r="E51" s="61"/>
      <c r="F51" s="61"/>
      <c r="G51" s="64"/>
      <c r="H51" s="64"/>
      <c r="I51" s="81"/>
      <c r="J51" s="156"/>
    </row>
    <row r="52" spans="1:10" ht="15">
      <c r="A52" s="169"/>
      <c r="B52" s="139"/>
      <c r="C52" s="229" t="s">
        <v>70</v>
      </c>
      <c r="D52" s="61"/>
      <c r="E52" s="61"/>
      <c r="F52" s="61"/>
      <c r="G52" s="53"/>
      <c r="H52" s="53"/>
      <c r="I52" s="49" t="str">
        <f>IF('Ingresos y Deducciones'!H16="No","No corresponde",IF(AND('Ingresos y Deducciones'!H16="Si",SUM(I10:I11)&lt;='Ingresos y Deducciones'!F36),0,I50))</f>
        <v>No corresponde</v>
      </c>
      <c r="J52" s="155"/>
    </row>
    <row r="53" spans="1:10" ht="15">
      <c r="A53" s="169"/>
      <c r="B53" s="139"/>
      <c r="C53" s="229"/>
      <c r="D53" s="61"/>
      <c r="E53" s="61"/>
      <c r="F53" s="61"/>
      <c r="G53" s="64"/>
      <c r="H53" s="64"/>
      <c r="I53" s="81"/>
      <c r="J53" s="156"/>
    </row>
    <row r="54" spans="1:10" ht="15">
      <c r="A54" s="169"/>
      <c r="B54" s="139"/>
      <c r="C54" s="229" t="s">
        <v>71</v>
      </c>
      <c r="D54" s="61"/>
      <c r="E54" s="61"/>
      <c r="F54" s="61"/>
      <c r="G54" s="53"/>
      <c r="H54" s="53"/>
      <c r="I54" s="50" t="str">
        <f>+IF('Ingresos y Deducciones'!H12="No","-",I50*0.95)</f>
        <v>-</v>
      </c>
      <c r="J54" s="157"/>
    </row>
    <row r="55" spans="1:10" ht="15">
      <c r="A55" s="169"/>
      <c r="B55" s="158"/>
      <c r="C55" s="83"/>
      <c r="D55" s="84"/>
      <c r="E55" s="84"/>
      <c r="F55" s="84"/>
      <c r="G55" s="82"/>
      <c r="H55" s="82"/>
      <c r="I55" s="85"/>
      <c r="J55" s="159"/>
    </row>
    <row r="56" spans="1:10">
      <c r="A56" s="164"/>
      <c r="B56" s="139"/>
      <c r="C56" s="53"/>
      <c r="D56" s="53"/>
      <c r="E56" s="54"/>
      <c r="F56" s="53"/>
      <c r="G56" s="53"/>
      <c r="H56" s="53"/>
      <c r="I56" s="53"/>
      <c r="J56" s="142"/>
    </row>
    <row r="57" spans="1:10">
      <c r="A57" s="164"/>
      <c r="B57" s="139"/>
      <c r="C57" s="53"/>
      <c r="D57" s="53"/>
      <c r="E57" s="54"/>
      <c r="F57" s="53"/>
      <c r="G57" s="53"/>
      <c r="H57" s="53"/>
      <c r="I57" s="53"/>
      <c r="J57" s="142"/>
    </row>
    <row r="58" spans="1:10">
      <c r="A58" s="164"/>
      <c r="B58" s="139"/>
      <c r="C58" s="53"/>
      <c r="D58" s="53"/>
      <c r="E58" s="54"/>
      <c r="F58" s="53"/>
      <c r="G58" s="53"/>
      <c r="H58" s="53"/>
      <c r="I58" s="53"/>
      <c r="J58" s="142"/>
    </row>
    <row r="59" spans="1:10">
      <c r="A59" s="164"/>
      <c r="B59" s="139"/>
      <c r="C59" s="53"/>
      <c r="D59" s="53"/>
      <c r="E59" s="54"/>
      <c r="F59" s="53"/>
      <c r="G59" s="53"/>
      <c r="H59" s="53"/>
      <c r="I59" s="53"/>
      <c r="J59" s="142"/>
    </row>
    <row r="60" spans="1:10">
      <c r="A60" s="164"/>
      <c r="B60" s="139"/>
      <c r="C60" s="53"/>
      <c r="D60" s="53"/>
      <c r="E60" s="54"/>
      <c r="F60" s="53"/>
      <c r="G60" s="53"/>
      <c r="H60" s="53"/>
      <c r="I60" s="53"/>
      <c r="J60" s="142"/>
    </row>
    <row r="61" spans="1:10">
      <c r="A61" s="164"/>
      <c r="B61" s="139"/>
      <c r="C61" s="53"/>
      <c r="D61" s="53"/>
      <c r="E61" s="54"/>
      <c r="F61" s="53"/>
      <c r="G61" s="53"/>
      <c r="H61" s="53"/>
      <c r="I61" s="53"/>
      <c r="J61" s="142"/>
    </row>
    <row r="62" spans="1:10">
      <c r="A62" s="164"/>
      <c r="B62" s="139"/>
      <c r="C62" s="53"/>
      <c r="D62" s="53"/>
      <c r="E62" s="54"/>
      <c r="F62" s="53"/>
      <c r="G62" s="53"/>
      <c r="H62" s="53"/>
      <c r="I62" s="53"/>
      <c r="J62" s="142"/>
    </row>
    <row r="63" spans="1:10">
      <c r="A63" s="164"/>
      <c r="B63" s="139"/>
      <c r="C63" s="53"/>
      <c r="D63" s="53"/>
      <c r="E63" s="54"/>
      <c r="F63" s="53"/>
      <c r="G63" s="53"/>
      <c r="H63" s="53"/>
      <c r="I63" s="53"/>
      <c r="J63" s="142"/>
    </row>
    <row r="64" spans="1:10">
      <c r="A64" s="164"/>
      <c r="B64" s="139"/>
      <c r="C64" s="53"/>
      <c r="D64" s="53"/>
      <c r="E64" s="54"/>
      <c r="F64" s="53"/>
      <c r="G64" s="53"/>
      <c r="H64" s="53"/>
      <c r="I64" s="53"/>
      <c r="J64" s="142"/>
    </row>
    <row r="65" spans="1:10">
      <c r="A65" s="164"/>
      <c r="B65" s="139"/>
      <c r="C65" s="53"/>
      <c r="D65" s="53"/>
      <c r="E65" s="54"/>
      <c r="F65" s="53"/>
      <c r="G65" s="53"/>
      <c r="H65" s="53"/>
      <c r="I65" s="53"/>
      <c r="J65" s="142"/>
    </row>
    <row r="66" spans="1:10">
      <c r="A66" s="164"/>
      <c r="B66" s="139"/>
      <c r="C66" s="53"/>
      <c r="D66" s="53"/>
      <c r="E66" s="54"/>
      <c r="F66" s="53"/>
      <c r="G66" s="53"/>
      <c r="H66" s="53"/>
      <c r="I66" s="53"/>
      <c r="J66" s="142"/>
    </row>
    <row r="67" spans="1:10">
      <c r="A67" s="164"/>
      <c r="B67" s="139"/>
      <c r="C67" s="53"/>
      <c r="D67" s="53"/>
      <c r="E67" s="54"/>
      <c r="F67" s="53"/>
      <c r="G67" s="53"/>
      <c r="H67" s="53"/>
      <c r="I67" s="53"/>
      <c r="J67" s="142"/>
    </row>
    <row r="68" spans="1:10">
      <c r="A68" s="164"/>
      <c r="B68" s="139"/>
      <c r="C68" s="53"/>
      <c r="D68" s="53"/>
      <c r="E68" s="54"/>
      <c r="F68" s="53"/>
      <c r="G68" s="53"/>
      <c r="H68" s="53"/>
      <c r="I68" s="53"/>
      <c r="J68" s="142"/>
    </row>
    <row r="69" spans="1:10">
      <c r="A69" s="164"/>
      <c r="B69" s="139"/>
      <c r="C69" s="53"/>
      <c r="D69" s="53"/>
      <c r="E69" s="54"/>
      <c r="F69" s="53"/>
      <c r="G69" s="53"/>
      <c r="H69" s="53"/>
      <c r="I69" s="53"/>
      <c r="J69" s="142"/>
    </row>
    <row r="70" spans="1:10">
      <c r="A70" s="164"/>
      <c r="B70" s="139"/>
      <c r="C70" s="53"/>
      <c r="D70" s="53"/>
      <c r="E70" s="54"/>
      <c r="F70" s="53"/>
      <c r="G70" s="53"/>
      <c r="H70" s="53"/>
      <c r="I70" s="53"/>
      <c r="J70" s="142"/>
    </row>
    <row r="71" spans="1:10">
      <c r="A71" s="164"/>
      <c r="B71" s="139"/>
      <c r="C71" s="53"/>
      <c r="D71" s="53"/>
      <c r="E71" s="54"/>
      <c r="F71" s="53"/>
      <c r="G71" s="53"/>
      <c r="H71" s="53"/>
      <c r="I71" s="53"/>
      <c r="J71" s="142"/>
    </row>
    <row r="72" spans="1:10">
      <c r="A72" s="164"/>
      <c r="B72" s="139"/>
      <c r="C72" s="53"/>
      <c r="D72" s="53"/>
      <c r="E72" s="54"/>
      <c r="F72" s="53"/>
      <c r="G72" s="53"/>
      <c r="H72" s="53"/>
      <c r="I72" s="53"/>
      <c r="J72" s="142"/>
    </row>
    <row r="73" spans="1:10">
      <c r="A73" s="164"/>
      <c r="B73" s="139"/>
      <c r="C73" s="53"/>
      <c r="D73" s="53"/>
      <c r="E73" s="54"/>
      <c r="F73" s="53"/>
      <c r="G73" s="53"/>
      <c r="H73" s="53"/>
      <c r="I73" s="53"/>
      <c r="J73" s="142"/>
    </row>
    <row r="74" spans="1:10">
      <c r="A74" s="164"/>
      <c r="B74" s="139"/>
      <c r="C74" s="53"/>
      <c r="D74" s="53"/>
      <c r="E74" s="54"/>
      <c r="F74" s="53"/>
      <c r="G74" s="53"/>
      <c r="H74" s="53"/>
      <c r="I74" s="53"/>
      <c r="J74" s="142"/>
    </row>
    <row r="75" spans="1:10">
      <c r="A75" s="164"/>
      <c r="B75" s="139"/>
      <c r="C75" s="53"/>
      <c r="D75" s="53"/>
      <c r="E75" s="54"/>
      <c r="F75" s="53"/>
      <c r="G75" s="53"/>
      <c r="H75" s="53"/>
      <c r="I75" s="53"/>
      <c r="J75" s="142"/>
    </row>
    <row r="76" spans="1:10">
      <c r="A76" s="164"/>
      <c r="B76" s="139"/>
      <c r="C76" s="53"/>
      <c r="D76" s="53"/>
      <c r="E76" s="54"/>
      <c r="F76" s="53"/>
      <c r="G76" s="53"/>
      <c r="H76" s="53"/>
      <c r="I76" s="53"/>
      <c r="J76" s="142"/>
    </row>
    <row r="77" spans="1:10">
      <c r="A77" s="164"/>
      <c r="B77" s="139"/>
      <c r="C77" s="53"/>
      <c r="D77" s="53"/>
      <c r="E77" s="54"/>
      <c r="F77" s="53"/>
      <c r="G77" s="53"/>
      <c r="H77" s="53"/>
      <c r="I77" s="53"/>
      <c r="J77" s="142"/>
    </row>
    <row r="78" spans="1:10">
      <c r="A78" s="164"/>
      <c r="B78" s="139"/>
      <c r="C78" s="53"/>
      <c r="D78" s="53"/>
      <c r="E78" s="54"/>
      <c r="F78" s="53"/>
      <c r="G78" s="53"/>
      <c r="H78" s="53"/>
      <c r="I78" s="53"/>
      <c r="J78" s="142"/>
    </row>
    <row r="79" spans="1:10">
      <c r="A79" s="164"/>
      <c r="B79" s="139"/>
      <c r="C79" s="53"/>
      <c r="D79" s="53"/>
      <c r="E79" s="54"/>
      <c r="F79" s="53"/>
      <c r="G79" s="53"/>
      <c r="H79" s="53"/>
      <c r="I79" s="53"/>
      <c r="J79" s="142"/>
    </row>
    <row r="80" spans="1:10">
      <c r="A80" s="164"/>
      <c r="B80" s="139"/>
      <c r="C80" s="53"/>
      <c r="D80" s="53"/>
      <c r="E80" s="54"/>
      <c r="F80" s="53"/>
      <c r="G80" s="53"/>
      <c r="H80" s="53"/>
      <c r="I80" s="53"/>
      <c r="J80" s="142"/>
    </row>
    <row r="81" spans="1:10">
      <c r="A81" s="164"/>
      <c r="B81" s="139"/>
      <c r="C81" s="53"/>
      <c r="D81" s="53"/>
      <c r="E81" s="54"/>
      <c r="F81" s="53"/>
      <c r="G81" s="53"/>
      <c r="H81" s="53"/>
      <c r="I81" s="53"/>
      <c r="J81" s="142"/>
    </row>
    <row r="82" spans="1:10">
      <c r="A82" s="164"/>
      <c r="B82" s="158"/>
      <c r="C82" s="82"/>
      <c r="D82" s="82"/>
      <c r="E82" s="160"/>
      <c r="F82" s="82"/>
      <c r="G82" s="82"/>
      <c r="H82" s="82"/>
      <c r="I82" s="161" t="s">
        <v>49</v>
      </c>
      <c r="J82" s="162"/>
    </row>
  </sheetData>
  <protectedRanges>
    <protectedRange sqref="C5:L5" name="Rango1"/>
  </protectedRanges>
  <mergeCells count="2">
    <mergeCell ref="K5:L5"/>
    <mergeCell ref="D46:E46"/>
  </mergeCells>
  <phoneticPr fontId="0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L33"/>
  <sheetViews>
    <sheetView showGridLines="0" topLeftCell="A16" workbookViewId="0">
      <selection activeCell="I30" sqref="I30"/>
    </sheetView>
  </sheetViews>
  <sheetFormatPr baseColWidth="10" defaultRowHeight="12.75" zeroHeight="1"/>
  <cols>
    <col min="1" max="1" width="6.140625" style="163" customWidth="1"/>
    <col min="2" max="2" width="6.140625" style="20" customWidth="1"/>
    <col min="3" max="3" width="8.7109375" style="20" customWidth="1"/>
    <col min="4" max="4" width="16.5703125" style="20" customWidth="1"/>
    <col min="5" max="5" width="14.85546875" style="20" customWidth="1"/>
    <col min="6" max="6" width="11.5703125" style="20" customWidth="1"/>
    <col min="7" max="7" width="12.85546875" style="20" customWidth="1"/>
    <col min="8" max="8" width="11.5703125" style="20" customWidth="1"/>
    <col min="9" max="9" width="10.28515625" style="20" customWidth="1"/>
    <col min="10" max="10" width="6.42578125" style="20" customWidth="1"/>
    <col min="11" max="11" width="2.7109375" style="20" customWidth="1"/>
    <col min="12" max="16384" width="11.42578125" style="163"/>
  </cols>
  <sheetData>
    <row r="1" spans="2:12" ht="14.25" customHeight="1"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2:12" ht="18" customHeight="1">
      <c r="B2" s="176"/>
      <c r="C2" s="177"/>
      <c r="D2" s="177"/>
      <c r="E2" s="177"/>
      <c r="F2" s="177"/>
      <c r="G2" s="177"/>
      <c r="H2" s="177"/>
      <c r="I2" s="177"/>
      <c r="J2" s="177"/>
      <c r="K2" s="178"/>
    </row>
    <row r="3" spans="2:12" ht="16.5" customHeight="1">
      <c r="B3" s="179"/>
      <c r="C3" s="269" t="s">
        <v>100</v>
      </c>
      <c r="D3" s="269"/>
      <c r="E3" s="269"/>
      <c r="F3" s="269"/>
      <c r="G3" s="269"/>
      <c r="H3" s="269"/>
      <c r="I3" s="269"/>
      <c r="J3" s="269"/>
      <c r="K3" s="270"/>
      <c r="L3" s="175"/>
    </row>
    <row r="4" spans="2:12" ht="19.5" customHeight="1">
      <c r="B4" s="179"/>
      <c r="C4" s="263" t="s">
        <v>90</v>
      </c>
      <c r="D4" s="263"/>
      <c r="E4" s="263"/>
      <c r="F4" s="263"/>
      <c r="G4" s="263"/>
      <c r="H4" s="263"/>
      <c r="I4" s="263"/>
      <c r="J4" s="263"/>
      <c r="K4" s="264"/>
      <c r="L4" s="172"/>
    </row>
    <row r="5" spans="2:12" ht="14.25" customHeight="1">
      <c r="B5" s="179"/>
      <c r="C5" s="265" t="s">
        <v>107</v>
      </c>
      <c r="D5" s="265"/>
      <c r="E5" s="265"/>
      <c r="F5" s="265"/>
      <c r="G5" s="265"/>
      <c r="H5" s="265"/>
      <c r="I5" s="265"/>
      <c r="J5" s="265"/>
      <c r="K5" s="266"/>
      <c r="L5" s="175"/>
    </row>
    <row r="6" spans="2:12" ht="14.25" customHeight="1" thickBot="1">
      <c r="B6" s="180"/>
      <c r="C6" s="33"/>
      <c r="D6" s="33"/>
      <c r="E6" s="33"/>
      <c r="F6" s="236" t="s">
        <v>109</v>
      </c>
      <c r="G6" s="33"/>
      <c r="H6" s="33"/>
      <c r="I6" s="33"/>
      <c r="J6" s="33"/>
      <c r="K6" s="181"/>
      <c r="L6" s="175"/>
    </row>
    <row r="7" spans="2:12" ht="9" customHeight="1">
      <c r="B7" s="179"/>
      <c r="C7" s="182"/>
      <c r="D7" s="183"/>
      <c r="E7" s="183"/>
      <c r="F7" s="183"/>
      <c r="G7" s="183"/>
      <c r="H7" s="183"/>
      <c r="I7" s="183"/>
      <c r="J7" s="183"/>
      <c r="K7" s="184"/>
      <c r="L7" s="175"/>
    </row>
    <row r="8" spans="2:12" ht="20.25" customHeight="1">
      <c r="B8" s="185"/>
      <c r="C8" s="186" t="s">
        <v>106</v>
      </c>
      <c r="D8" s="22"/>
      <c r="E8" s="22"/>
      <c r="F8" s="22"/>
      <c r="G8" s="22"/>
      <c r="H8" s="22"/>
      <c r="I8" s="22"/>
      <c r="J8" s="22"/>
      <c r="K8" s="187"/>
    </row>
    <row r="9" spans="2:12">
      <c r="B9" s="185"/>
      <c r="C9" s="86" t="s">
        <v>12</v>
      </c>
      <c r="D9" s="86"/>
      <c r="E9" s="86"/>
      <c r="F9" s="86"/>
      <c r="G9" s="86"/>
      <c r="H9" s="86"/>
      <c r="I9" s="232">
        <v>5660</v>
      </c>
      <c r="J9" s="21"/>
      <c r="K9" s="187"/>
    </row>
    <row r="10" spans="2:12">
      <c r="B10" s="185"/>
      <c r="C10" s="86" t="s">
        <v>16</v>
      </c>
      <c r="D10" s="86"/>
      <c r="E10" s="86"/>
      <c r="F10" s="86"/>
      <c r="G10" s="86"/>
      <c r="H10" s="86"/>
      <c r="I10" s="87">
        <v>0.15</v>
      </c>
      <c r="J10" s="22"/>
      <c r="K10" s="187"/>
    </row>
    <row r="11" spans="2:12">
      <c r="B11" s="185"/>
      <c r="C11" s="86" t="s">
        <v>41</v>
      </c>
      <c r="D11" s="86"/>
      <c r="E11" s="86"/>
      <c r="F11" s="86"/>
      <c r="G11" s="86"/>
      <c r="H11" s="86"/>
      <c r="I11" s="88">
        <v>4.4999999999999998E-2</v>
      </c>
      <c r="J11" s="23"/>
      <c r="K11" s="187"/>
    </row>
    <row r="12" spans="2:12">
      <c r="B12" s="185"/>
      <c r="C12" s="86" t="s">
        <v>66</v>
      </c>
      <c r="D12" s="86"/>
      <c r="E12" s="86"/>
      <c r="F12" s="86"/>
      <c r="G12" s="86"/>
      <c r="H12" s="86"/>
      <c r="I12" s="89">
        <v>1E-3</v>
      </c>
      <c r="J12" s="23"/>
      <c r="K12" s="187"/>
    </row>
    <row r="13" spans="2:12">
      <c r="B13" s="185"/>
      <c r="C13" s="86" t="s">
        <v>25</v>
      </c>
      <c r="D13" s="86"/>
      <c r="E13" s="86"/>
      <c r="F13" s="86"/>
      <c r="G13" s="86"/>
      <c r="H13" s="86"/>
      <c r="I13" s="232">
        <v>236309</v>
      </c>
      <c r="J13" s="22"/>
      <c r="K13" s="187"/>
    </row>
    <row r="14" spans="2:12">
      <c r="B14" s="185"/>
      <c r="C14" s="22"/>
      <c r="D14" s="22"/>
      <c r="E14" s="22"/>
      <c r="F14" s="22"/>
      <c r="G14" s="22"/>
      <c r="H14" s="22"/>
      <c r="I14" s="24"/>
      <c r="J14" s="21"/>
      <c r="K14" s="187"/>
    </row>
    <row r="15" spans="2:12" ht="13.5" thickBot="1">
      <c r="B15" s="185"/>
      <c r="C15" s="233" t="s">
        <v>101</v>
      </c>
      <c r="D15" s="22"/>
      <c r="E15" s="22"/>
      <c r="F15" s="22"/>
      <c r="G15" s="22"/>
      <c r="H15" s="22"/>
      <c r="I15" s="22"/>
      <c r="J15" s="21"/>
      <c r="K15" s="187"/>
    </row>
    <row r="16" spans="2:12">
      <c r="B16" s="185"/>
      <c r="C16" s="267" t="s">
        <v>6</v>
      </c>
      <c r="D16" s="268"/>
      <c r="E16" s="268"/>
      <c r="F16" s="268" t="s">
        <v>62</v>
      </c>
      <c r="G16" s="268"/>
      <c r="H16" s="268"/>
      <c r="I16" s="210" t="s">
        <v>10</v>
      </c>
      <c r="J16" s="25"/>
      <c r="K16" s="187"/>
    </row>
    <row r="17" spans="2:11">
      <c r="B17" s="185"/>
      <c r="C17" s="211">
        <v>0</v>
      </c>
      <c r="D17" s="208" t="s">
        <v>13</v>
      </c>
      <c r="E17" s="209">
        <f t="shared" ref="E17:E24" si="0">C17*$I$9</f>
        <v>0</v>
      </c>
      <c r="F17" s="207">
        <f>84/12</f>
        <v>7</v>
      </c>
      <c r="G17" s="208" t="s">
        <v>13</v>
      </c>
      <c r="H17" s="209">
        <f t="shared" ref="H17:H23" si="1">F17*$I$9</f>
        <v>39620</v>
      </c>
      <c r="I17" s="212">
        <v>0</v>
      </c>
      <c r="J17" s="21"/>
      <c r="K17" s="187"/>
    </row>
    <row r="18" spans="2:11">
      <c r="B18" s="185"/>
      <c r="C18" s="211">
        <f t="shared" ref="C18:C24" si="2">+F17</f>
        <v>7</v>
      </c>
      <c r="D18" s="208" t="s">
        <v>13</v>
      </c>
      <c r="E18" s="209">
        <f t="shared" si="0"/>
        <v>39620</v>
      </c>
      <c r="F18" s="207">
        <f>120/12</f>
        <v>10</v>
      </c>
      <c r="G18" s="208" t="s">
        <v>13</v>
      </c>
      <c r="H18" s="209">
        <f t="shared" si="1"/>
        <v>56600</v>
      </c>
      <c r="I18" s="212">
        <v>0.1</v>
      </c>
      <c r="J18" s="25" t="s">
        <v>31</v>
      </c>
      <c r="K18" s="187"/>
    </row>
    <row r="19" spans="2:11">
      <c r="B19" s="185"/>
      <c r="C19" s="211">
        <f t="shared" si="2"/>
        <v>10</v>
      </c>
      <c r="D19" s="208" t="s">
        <v>13</v>
      </c>
      <c r="E19" s="209">
        <f t="shared" si="0"/>
        <v>56600</v>
      </c>
      <c r="F19" s="207">
        <f>180/12</f>
        <v>15</v>
      </c>
      <c r="G19" s="208" t="s">
        <v>13</v>
      </c>
      <c r="H19" s="209">
        <f t="shared" si="1"/>
        <v>84900</v>
      </c>
      <c r="I19" s="212">
        <v>0.15</v>
      </c>
      <c r="J19" s="21"/>
      <c r="K19" s="187"/>
    </row>
    <row r="20" spans="2:11">
      <c r="B20" s="185"/>
      <c r="C20" s="211">
        <f t="shared" si="2"/>
        <v>15</v>
      </c>
      <c r="D20" s="208" t="s">
        <v>13</v>
      </c>
      <c r="E20" s="209">
        <f t="shared" si="0"/>
        <v>84900</v>
      </c>
      <c r="F20" s="207">
        <f>360/12</f>
        <v>30</v>
      </c>
      <c r="G20" s="208" t="s">
        <v>13</v>
      </c>
      <c r="H20" s="209">
        <f t="shared" si="1"/>
        <v>169800</v>
      </c>
      <c r="I20" s="212">
        <v>0.24</v>
      </c>
      <c r="J20" s="24"/>
      <c r="K20" s="187"/>
    </row>
    <row r="21" spans="2:11">
      <c r="B21" s="185"/>
      <c r="C21" s="211">
        <v>30</v>
      </c>
      <c r="D21" s="208" t="s">
        <v>13</v>
      </c>
      <c r="E21" s="209">
        <f t="shared" si="0"/>
        <v>169800</v>
      </c>
      <c r="F21" s="207">
        <f>600/12</f>
        <v>50</v>
      </c>
      <c r="G21" s="208" t="s">
        <v>13</v>
      </c>
      <c r="H21" s="209">
        <f t="shared" si="1"/>
        <v>283000</v>
      </c>
      <c r="I21" s="212">
        <v>0.25</v>
      </c>
      <c r="J21" s="24"/>
      <c r="K21" s="187"/>
    </row>
    <row r="22" spans="2:11">
      <c r="B22" s="185"/>
      <c r="C22" s="211">
        <v>50</v>
      </c>
      <c r="D22" s="208" t="s">
        <v>13</v>
      </c>
      <c r="E22" s="209">
        <f>C22*$I$9</f>
        <v>283000</v>
      </c>
      <c r="F22" s="207">
        <f>900/12</f>
        <v>75</v>
      </c>
      <c r="G22" s="208" t="s">
        <v>13</v>
      </c>
      <c r="H22" s="209">
        <f>F22*$I$9</f>
        <v>424500</v>
      </c>
      <c r="I22" s="212">
        <v>0.27</v>
      </c>
      <c r="J22" s="24"/>
      <c r="K22" s="187"/>
    </row>
    <row r="23" spans="2:11">
      <c r="B23" s="185"/>
      <c r="C23" s="211">
        <f>+F22</f>
        <v>75</v>
      </c>
      <c r="D23" s="208" t="s">
        <v>13</v>
      </c>
      <c r="E23" s="209">
        <f t="shared" si="0"/>
        <v>424500</v>
      </c>
      <c r="F23" s="207">
        <f>1380/12</f>
        <v>115</v>
      </c>
      <c r="G23" s="208" t="s">
        <v>13</v>
      </c>
      <c r="H23" s="209">
        <f t="shared" si="1"/>
        <v>650900</v>
      </c>
      <c r="I23" s="212">
        <v>0.31</v>
      </c>
      <c r="J23" s="24"/>
      <c r="K23" s="187"/>
    </row>
    <row r="24" spans="2:11" ht="13.5" thickBot="1">
      <c r="B24" s="185"/>
      <c r="C24" s="213">
        <f t="shared" si="2"/>
        <v>115</v>
      </c>
      <c r="D24" s="214" t="s">
        <v>13</v>
      </c>
      <c r="E24" s="215">
        <f t="shared" si="0"/>
        <v>650900</v>
      </c>
      <c r="F24" s="214"/>
      <c r="G24" s="214"/>
      <c r="H24" s="215"/>
      <c r="I24" s="216">
        <v>0.36</v>
      </c>
      <c r="J24" s="24"/>
      <c r="K24" s="187"/>
    </row>
    <row r="25" spans="2:11">
      <c r="B25" s="185"/>
      <c r="C25" s="22"/>
      <c r="D25" s="22"/>
      <c r="E25" s="22"/>
      <c r="F25" s="22"/>
      <c r="G25" s="22"/>
      <c r="H25" s="22"/>
      <c r="I25" s="22"/>
      <c r="J25" s="22"/>
      <c r="K25" s="187"/>
    </row>
    <row r="26" spans="2:11">
      <c r="B26" s="185"/>
      <c r="C26" s="22"/>
      <c r="D26" s="22"/>
      <c r="E26" s="22"/>
      <c r="F26" s="22"/>
      <c r="G26" s="22"/>
      <c r="H26" s="22"/>
      <c r="I26" s="22"/>
      <c r="J26" s="22"/>
      <c r="K26" s="187"/>
    </row>
    <row r="27" spans="2:11" ht="13.5" thickBot="1">
      <c r="B27" s="185"/>
      <c r="C27" s="22" t="s">
        <v>30</v>
      </c>
      <c r="D27" s="22"/>
      <c r="E27" s="22"/>
      <c r="F27" s="22"/>
      <c r="G27" s="22"/>
      <c r="H27" s="22"/>
      <c r="I27" s="22"/>
      <c r="J27" s="24"/>
      <c r="K27" s="187"/>
    </row>
    <row r="28" spans="2:11">
      <c r="B28" s="185"/>
      <c r="C28" s="220" t="s">
        <v>96</v>
      </c>
      <c r="D28" s="217"/>
      <c r="E28" s="217"/>
      <c r="F28" s="217"/>
      <c r="G28" s="217"/>
      <c r="H28" s="218"/>
      <c r="I28" s="210" t="s">
        <v>10</v>
      </c>
      <c r="J28" s="24"/>
      <c r="K28" s="187"/>
    </row>
    <row r="29" spans="2:11">
      <c r="B29" s="185"/>
      <c r="C29" s="259" t="s">
        <v>98</v>
      </c>
      <c r="D29" s="260"/>
      <c r="E29" s="260"/>
      <c r="F29" s="219">
        <f>180/12</f>
        <v>15</v>
      </c>
      <c r="G29" s="209" t="s">
        <v>13</v>
      </c>
      <c r="H29" s="209">
        <f>+F29*I9</f>
        <v>84900</v>
      </c>
      <c r="I29" s="212">
        <v>0.1</v>
      </c>
      <c r="J29" s="24"/>
      <c r="K29" s="187"/>
    </row>
    <row r="30" spans="2:11" ht="13.5" thickBot="1">
      <c r="B30" s="185"/>
      <c r="C30" s="261" t="s">
        <v>97</v>
      </c>
      <c r="D30" s="262"/>
      <c r="E30" s="262"/>
      <c r="F30" s="221">
        <v>15</v>
      </c>
      <c r="G30" s="215" t="str">
        <f>+G29</f>
        <v>BPC</v>
      </c>
      <c r="H30" s="215">
        <f>+H29</f>
        <v>84900</v>
      </c>
      <c r="I30" s="216">
        <v>0.08</v>
      </c>
      <c r="J30" s="24"/>
      <c r="K30" s="187"/>
    </row>
    <row r="31" spans="2:11">
      <c r="B31" s="185"/>
      <c r="C31" s="27"/>
      <c r="D31" s="28"/>
      <c r="E31" s="29"/>
      <c r="F31" s="27"/>
      <c r="G31" s="28"/>
      <c r="H31" s="29"/>
      <c r="I31" s="30"/>
      <c r="J31" s="24"/>
      <c r="K31" s="187"/>
    </row>
    <row r="32" spans="2:11">
      <c r="B32" s="185"/>
      <c r="C32" s="22"/>
      <c r="D32" s="22"/>
      <c r="E32" s="22"/>
      <c r="F32" s="22"/>
      <c r="G32" s="22"/>
      <c r="H32" s="22"/>
      <c r="I32" s="24"/>
      <c r="J32" s="24"/>
      <c r="K32" s="187"/>
    </row>
    <row r="33" spans="2:11">
      <c r="B33" s="188"/>
      <c r="C33" s="189"/>
      <c r="D33" s="189"/>
      <c r="E33" s="189"/>
      <c r="F33" s="189"/>
      <c r="G33" s="189"/>
      <c r="H33" s="129"/>
      <c r="I33" s="129" t="s">
        <v>49</v>
      </c>
      <c r="J33" s="190"/>
      <c r="K33" s="191"/>
    </row>
  </sheetData>
  <protectedRanges>
    <protectedRange sqref="A2:IV9 B10:IV11 C12:I20 C22:I24 G21 D21:E21 F29:H29 D27:H28 D30:H65536 C27:C65536 I27:I65536 J12:IV65536 B12:B65536" name="Rango1"/>
  </protectedRanges>
  <mergeCells count="7">
    <mergeCell ref="C30:E30"/>
    <mergeCell ref="C3:K3"/>
    <mergeCell ref="C4:K4"/>
    <mergeCell ref="C5:K5"/>
    <mergeCell ref="C16:E16"/>
    <mergeCell ref="F16:H16"/>
    <mergeCell ref="C29:E29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Instructivo</vt:lpstr>
      <vt:lpstr>Ingresos y Deducciones</vt:lpstr>
      <vt:lpstr>Detalles de Liquidación</vt:lpstr>
      <vt:lpstr>Parámetros</vt:lpstr>
      <vt:lpstr>Ingresos antes</vt:lpstr>
      <vt:lpstr>Liquidación antes</vt:lpstr>
      <vt:lpstr>Parámetros antes</vt:lpstr>
      <vt:lpstr>'Detalles de Liquidación'!Área_de_impresión</vt:lpstr>
      <vt:lpstr>'Ingresos y Deducciones'!Área_de_impresión</vt:lpstr>
      <vt:lpstr>Instructivo!Área_de_impresión</vt:lpstr>
      <vt:lpstr>Parámetros!Área_de_impresión</vt:lpstr>
      <vt:lpstr>'Ingresos y Deducciones'!Criterios</vt:lpstr>
    </vt:vector>
  </TitlesOfParts>
  <Company>d.g.i.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Dirección General Impositiva</dc:creator>
  <cp:lastModifiedBy>0265</cp:lastModifiedBy>
  <cp:lastPrinted>2023-04-25T15:19:20Z</cp:lastPrinted>
  <dcterms:created xsi:type="dcterms:W3CDTF">2007-04-11T12:40:44Z</dcterms:created>
  <dcterms:modified xsi:type="dcterms:W3CDTF">2025-01-28T18:15:34Z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0x010100F5E8F66AC370C74EB1C6DE70CD36AC17</vt:lpwstr>
  </property>
</Properties>
</file>