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defaultThemeVersion="124226"/>
  <mc:AlternateContent xmlns:mc="http://schemas.openxmlformats.org/markup-compatibility/2006">
    <mc:Choice Requires="x15">
      <x15ac:absPath xmlns:x15ac="http://schemas.microsoft.com/office/spreadsheetml/2010/11/ac" url="X:\2020 - Simuladores Dto 143-018 (eliminación logos UNASEP)\"/>
    </mc:Choice>
  </mc:AlternateContent>
  <xr:revisionPtr revIDLastSave="0" documentId="13_ncr:1_{FABD3955-C951-405B-AD48-8E42FAF20362}" xr6:coauthVersionLast="36" xr6:coauthVersionMax="36" xr10:uidLastSave="{00000000-0000-0000-0000-000000000000}"/>
  <bookViews>
    <workbookView xWindow="0" yWindow="0" windowWidth="21600" windowHeight="8925" tabRatio="660" activeTab="1" xr2:uid="{00000000-000D-0000-FFFF-FFFF00000000}"/>
  </bookViews>
  <sheets>
    <sheet name="Carátula" sheetId="8" r:id="rId1"/>
    <sheet name="Instructivo" sheetId="9" r:id="rId2"/>
    <sheet name="Simulador" sheetId="12" r:id="rId3"/>
    <sheet name="Indicadores sectoriales" sheetId="7" r:id="rId4"/>
    <sheet name="Cálculo de exoneración de IRAE" sheetId="10" r:id="rId5"/>
    <sheet name="Cálculo del beneficio adicional" sheetId="11" r:id="rId6"/>
  </sheets>
  <externalReferences>
    <externalReference r:id="rId7"/>
    <externalReference r:id="rId8"/>
  </externalReferences>
  <definedNames>
    <definedName name="_xlnm._FilterDatabase" localSheetId="2" hidden="1">Simulador!$H$60:$H$62</definedName>
  </definedNames>
  <calcPr calcId="191029"/>
</workbook>
</file>

<file path=xl/calcChain.xml><?xml version="1.0" encoding="utf-8"?>
<calcChain xmlns="http://schemas.openxmlformats.org/spreadsheetml/2006/main">
  <c r="I16" i="12" l="1"/>
  <c r="D42" i="11" l="1"/>
  <c r="D41" i="11"/>
  <c r="D40" i="11"/>
  <c r="D39" i="11"/>
  <c r="N18" i="11"/>
  <c r="T18" i="11" s="1"/>
  <c r="T10" i="11"/>
  <c r="T8" i="11"/>
  <c r="E75" i="12" l="1"/>
  <c r="E76" i="12"/>
  <c r="E77" i="12"/>
  <c r="E78" i="12"/>
  <c r="D47" i="7" l="1"/>
  <c r="C49" i="7" s="1"/>
  <c r="E68" i="12" l="1"/>
  <c r="G76" i="12" l="1"/>
  <c r="G77" i="12"/>
  <c r="G78" i="12"/>
  <c r="H75" i="12"/>
  <c r="H76" i="12"/>
  <c r="H77" i="12"/>
  <c r="H78" i="12"/>
  <c r="H74" i="12"/>
  <c r="D68" i="12" l="1"/>
  <c r="I20" i="12" l="1"/>
  <c r="K58" i="12" l="1"/>
  <c r="K59" i="12"/>
  <c r="K60" i="12"/>
  <c r="K57" i="12"/>
  <c r="C26" i="7" l="1"/>
  <c r="E61" i="12" l="1"/>
  <c r="F61" i="12"/>
  <c r="G61" i="12"/>
  <c r="H61" i="12"/>
  <c r="I61" i="12"/>
  <c r="E74" i="12" l="1"/>
  <c r="G74" i="12" s="1"/>
  <c r="I78" i="12"/>
  <c r="I77" i="12"/>
  <c r="I76" i="12"/>
  <c r="I75" i="12"/>
  <c r="G75" i="12"/>
  <c r="I74" i="12"/>
  <c r="G79" i="12" l="1"/>
  <c r="C59" i="7" l="1"/>
  <c r="D59" i="7" l="1"/>
  <c r="E59" i="7" s="1"/>
  <c r="D38" i="7"/>
  <c r="H37" i="7"/>
  <c r="H36" i="7"/>
  <c r="H35" i="7"/>
  <c r="C17" i="7"/>
  <c r="B17" i="7"/>
  <c r="D16" i="7"/>
  <c r="D15" i="7"/>
  <c r="D14" i="7"/>
  <c r="D13" i="7"/>
  <c r="H38" i="7" l="1"/>
  <c r="D17" i="7"/>
  <c r="C19" i="7" s="1"/>
  <c r="H17" i="12" l="1"/>
  <c r="D61" i="12" l="1"/>
  <c r="J60" i="12"/>
  <c r="M60" i="12" s="1"/>
  <c r="J59" i="12"/>
  <c r="M59" i="12" s="1"/>
  <c r="J58" i="12"/>
  <c r="M58" i="12" s="1"/>
  <c r="J57" i="12"/>
  <c r="M57" i="12" l="1"/>
  <c r="J61" i="12"/>
  <c r="M61" i="12"/>
  <c r="L57" i="12"/>
  <c r="L58" i="12"/>
  <c r="L59" i="12"/>
  <c r="L60" i="12"/>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43" i="10"/>
  <c r="L61" i="12" l="1"/>
  <c r="D71" i="12" l="1"/>
  <c r="D106" i="12" s="1"/>
  <c r="F106" i="12" s="1"/>
  <c r="H48" i="12"/>
  <c r="G48" i="12"/>
  <c r="F48" i="12"/>
  <c r="E48" i="12"/>
  <c r="D48" i="12"/>
  <c r="C48" i="12"/>
  <c r="I47" i="12"/>
  <c r="J47" i="12" s="1"/>
  <c r="I46" i="12"/>
  <c r="J46" i="12" s="1"/>
  <c r="I45" i="12"/>
  <c r="J45" i="12" s="1"/>
  <c r="I44" i="12"/>
  <c r="J44" i="12" s="1"/>
  <c r="I43" i="12"/>
  <c r="C29" i="12"/>
  <c r="T18" i="12"/>
  <c r="D107" i="12" l="1"/>
  <c r="F107" i="12" s="1"/>
  <c r="D108" i="12"/>
  <c r="F108" i="12" s="1"/>
  <c r="T19" i="12"/>
  <c r="D105" i="12"/>
  <c r="F105" i="12" s="1"/>
  <c r="I48" i="12"/>
  <c r="D104" i="12" s="1"/>
  <c r="F104" i="12" s="1"/>
  <c r="J43" i="12"/>
  <c r="D43" i="10"/>
  <c r="E43" i="10" s="1"/>
  <c r="F43" i="10" s="1"/>
  <c r="D45" i="10"/>
  <c r="E45" i="10" s="1"/>
  <c r="F45" i="10" s="1"/>
  <c r="D46" i="10"/>
  <c r="E46" i="10" s="1"/>
  <c r="F46" i="10" s="1"/>
  <c r="D47" i="10"/>
  <c r="E47" i="10" s="1"/>
  <c r="F47" i="10" s="1"/>
  <c r="D50" i="10"/>
  <c r="E50" i="10" s="1"/>
  <c r="F50" i="10" s="1"/>
  <c r="D52" i="10"/>
  <c r="E52" i="10" s="1"/>
  <c r="F52" i="10" s="1"/>
  <c r="D53" i="10"/>
  <c r="E53" i="10" s="1"/>
  <c r="F53" i="10" s="1"/>
  <c r="D56" i="10"/>
  <c r="D58" i="10"/>
  <c r="E58" i="10" s="1"/>
  <c r="F58" i="10" s="1"/>
  <c r="D62" i="10"/>
  <c r="D64" i="10"/>
  <c r="E64" i="10" s="1"/>
  <c r="F64" i="10" s="1"/>
  <c r="D65" i="10"/>
  <c r="E65" i="10" s="1"/>
  <c r="F65" i="10" s="1"/>
  <c r="D66" i="10"/>
  <c r="E66" i="10" s="1"/>
  <c r="F66" i="10" s="1"/>
  <c r="D70" i="10"/>
  <c r="E70" i="10" s="1"/>
  <c r="F70" i="10" s="1"/>
  <c r="D71" i="10"/>
  <c r="D44" i="10"/>
  <c r="E44" i="10" s="1"/>
  <c r="F44" i="10" s="1"/>
  <c r="D49" i="10"/>
  <c r="E49" i="10" s="1"/>
  <c r="F49" i="10" s="1"/>
  <c r="D51" i="10"/>
  <c r="E51" i="10" s="1"/>
  <c r="F51" i="10" s="1"/>
  <c r="D55" i="10"/>
  <c r="E55" i="10" s="1"/>
  <c r="F55" i="10" s="1"/>
  <c r="D61" i="10"/>
  <c r="E61" i="10" s="1"/>
  <c r="F61" i="10" s="1"/>
  <c r="D63" i="10"/>
  <c r="E63" i="10" s="1"/>
  <c r="F63" i="10" s="1"/>
  <c r="D67" i="10"/>
  <c r="E67" i="10" s="1"/>
  <c r="F67" i="10" s="1"/>
  <c r="D68" i="10"/>
  <c r="E68" i="10" s="1"/>
  <c r="F68" i="10" s="1"/>
  <c r="F64" i="7" l="1"/>
  <c r="G44" i="10"/>
  <c r="G55" i="10"/>
  <c r="G46" i="10"/>
  <c r="J48" i="12"/>
  <c r="E32" i="7"/>
  <c r="F40" i="7" s="1"/>
  <c r="C40" i="7" s="1"/>
  <c r="E64" i="7" s="1"/>
  <c r="G58" i="10"/>
  <c r="G67" i="10"/>
  <c r="G51" i="10"/>
  <c r="G52" i="10"/>
  <c r="G45" i="10"/>
  <c r="G63" i="10"/>
  <c r="G68" i="10"/>
  <c r="D60" i="10"/>
  <c r="E60" i="10" s="1"/>
  <c r="F60" i="10" s="1"/>
  <c r="D57" i="10"/>
  <c r="E57" i="10" s="1"/>
  <c r="F57" i="10" s="1"/>
  <c r="G53" i="10"/>
  <c r="G61" i="10"/>
  <c r="D72" i="10"/>
  <c r="E72" i="10" s="1"/>
  <c r="F72" i="10" s="1"/>
  <c r="D69" i="10"/>
  <c r="E69" i="10" s="1"/>
  <c r="F69" i="10" s="1"/>
  <c r="E62" i="10"/>
  <c r="F62" i="10" s="1"/>
  <c r="D48" i="10"/>
  <c r="E48" i="10" s="1"/>
  <c r="F48" i="10" s="1"/>
  <c r="G50" i="10"/>
  <c r="G43" i="10"/>
  <c r="G70" i="10"/>
  <c r="G49" i="10"/>
  <c r="G64" i="10"/>
  <c r="D54" i="10"/>
  <c r="E54" i="10" s="1"/>
  <c r="F54" i="10" s="1"/>
  <c r="G47" i="10"/>
  <c r="G65" i="10"/>
  <c r="E71" i="10"/>
  <c r="F71" i="10" s="1"/>
  <c r="D59" i="10"/>
  <c r="E59" i="10" s="1"/>
  <c r="F59" i="10" s="1"/>
  <c r="E56" i="10"/>
  <c r="F56" i="10" s="1"/>
  <c r="G66" i="10"/>
  <c r="D95" i="12" l="1"/>
  <c r="D109" i="12" s="1"/>
  <c r="F109" i="12" s="1"/>
  <c r="F110" i="12" s="1"/>
  <c r="D114" i="12" s="1"/>
  <c r="G69" i="10"/>
  <c r="G57" i="10"/>
  <c r="G60" i="10"/>
  <c r="G71" i="10"/>
  <c r="G54" i="10"/>
  <c r="G62" i="10"/>
  <c r="G72" i="10"/>
  <c r="G59" i="10"/>
  <c r="G48" i="10"/>
  <c r="G56" i="10"/>
  <c r="R22" i="11" l="1"/>
  <c r="G109" i="12"/>
  <c r="F111" i="12"/>
  <c r="E114" i="12" l="1"/>
  <c r="R24" i="11"/>
  <c r="D120" i="12"/>
  <c r="E120" i="12" s="1"/>
  <c r="H120" i="12" s="1"/>
  <c r="H114" i="12" l="1"/>
  <c r="D117" i="12" s="1"/>
  <c r="H43" i="10"/>
  <c r="I42" i="11"/>
  <c r="N42" i="11" s="1"/>
  <c r="R26" i="11"/>
  <c r="N9" i="10"/>
  <c r="I35" i="10" s="1"/>
  <c r="R45" i="11" l="1"/>
  <c r="I38" i="10"/>
  <c r="I43" i="10"/>
  <c r="I39" i="11"/>
  <c r="N39" i="11" s="1"/>
  <c r="I41" i="11"/>
  <c r="N41" i="11" s="1"/>
  <c r="I40" i="11"/>
  <c r="N40" i="11" s="1"/>
  <c r="J43" i="10" l="1"/>
  <c r="H44" i="10"/>
  <c r="I44" i="10" s="1"/>
  <c r="R47" i="11"/>
  <c r="R49" i="11" s="1"/>
  <c r="J44" i="10" l="1"/>
  <c r="H45" i="10"/>
  <c r="I45" i="10" s="1"/>
  <c r="J45" i="10" l="1"/>
  <c r="H46" i="10"/>
  <c r="I46" i="10" s="1"/>
  <c r="H47" i="10" s="1"/>
  <c r="I47" i="10" s="1"/>
  <c r="H48" i="10" s="1"/>
  <c r="I48" i="10" l="1"/>
  <c r="H49" i="10" s="1"/>
  <c r="J46" i="10"/>
  <c r="J47" i="10"/>
  <c r="I49" i="10" l="1"/>
  <c r="H50" i="10" s="1"/>
  <c r="I50" i="10" s="1"/>
  <c r="H51" i="10" s="1"/>
  <c r="J48" i="10"/>
  <c r="J50" i="10" l="1"/>
  <c r="I51" i="10"/>
  <c r="H52" i="10" s="1"/>
  <c r="J49" i="10"/>
  <c r="J51" i="10" l="1"/>
  <c r="I52" i="10"/>
  <c r="H53" i="10" s="1"/>
  <c r="I53" i="10" s="1"/>
  <c r="H54" i="10" s="1"/>
  <c r="J52" i="10"/>
  <c r="J53" i="10" l="1"/>
  <c r="I54" i="10"/>
  <c r="H55" i="10" s="1"/>
  <c r="I55" i="10" l="1"/>
  <c r="H56" i="10" s="1"/>
  <c r="J54" i="10"/>
  <c r="I56" i="10" l="1"/>
  <c r="H57" i="10" s="1"/>
  <c r="J55" i="10"/>
  <c r="J56" i="10" l="1"/>
  <c r="I57" i="10"/>
  <c r="H58" i="10" s="1"/>
  <c r="J57" i="10" l="1"/>
  <c r="I58" i="10"/>
  <c r="H59" i="10" s="1"/>
  <c r="J58" i="10" l="1"/>
  <c r="I59" i="10"/>
  <c r="H60" i="10" s="1"/>
  <c r="I60" i="10" l="1"/>
  <c r="H61" i="10" s="1"/>
  <c r="J59" i="10"/>
  <c r="J60" i="10" l="1"/>
  <c r="I61" i="10"/>
  <c r="H62" i="10" s="1"/>
  <c r="J61" i="10" l="1"/>
  <c r="I62" i="10"/>
  <c r="H63" i="10" s="1"/>
  <c r="I63" i="10" l="1"/>
  <c r="H64" i="10" s="1"/>
  <c r="J62" i="10"/>
  <c r="J63" i="10" l="1"/>
  <c r="I64" i="10"/>
  <c r="H65" i="10" s="1"/>
  <c r="I65" i="10" l="1"/>
  <c r="H66" i="10" s="1"/>
  <c r="J64" i="10"/>
  <c r="I66" i="10" l="1"/>
  <c r="H67" i="10" s="1"/>
  <c r="J65" i="10"/>
  <c r="I67" i="10" l="1"/>
  <c r="H68" i="10" s="1"/>
  <c r="J66" i="10"/>
  <c r="J67" i="10" l="1"/>
  <c r="I68" i="10"/>
  <c r="H69" i="10" s="1"/>
  <c r="I69" i="10" l="1"/>
  <c r="H70" i="10" s="1"/>
  <c r="J68" i="10"/>
  <c r="I70" i="10" l="1"/>
  <c r="H71" i="10" s="1"/>
  <c r="J69" i="10"/>
  <c r="I71" i="10" l="1"/>
  <c r="H72" i="10" s="1"/>
  <c r="J70" i="10"/>
  <c r="I72" i="10" l="1"/>
  <c r="J72" i="10" s="1"/>
  <c r="J71" i="10"/>
</calcChain>
</file>

<file path=xl/sharedStrings.xml><?xml version="1.0" encoding="utf-8"?>
<sst xmlns="http://schemas.openxmlformats.org/spreadsheetml/2006/main" count="253" uniqueCount="221">
  <si>
    <t>INVERSIÓN EN UI</t>
  </si>
  <si>
    <t>INVERSIÓN EN U$S</t>
  </si>
  <si>
    <t xml:space="preserve">Categoría </t>
  </si>
  <si>
    <t>PUNTAJE</t>
  </si>
  <si>
    <t>A</t>
  </si>
  <si>
    <t>B</t>
  </si>
  <si>
    <t>C</t>
  </si>
  <si>
    <t>D</t>
  </si>
  <si>
    <t>TOTAL</t>
  </si>
  <si>
    <t>Puntaje</t>
  </si>
  <si>
    <t>SECTOR</t>
  </si>
  <si>
    <t>NÚMERO DE EMPLEADOS</t>
  </si>
  <si>
    <t>UI</t>
  </si>
  <si>
    <t>El valor corresponde al del último día del mes anterior al momento en que se presente el proyecto ante la COMAP.</t>
  </si>
  <si>
    <t>3.1 - GENERACIÓN DE EMPLEO</t>
  </si>
  <si>
    <t>3.2 - AUMENTO DE EXPORTACIONES</t>
  </si>
  <si>
    <t>Descentralización</t>
  </si>
  <si>
    <t>3.3 - DESCENTRALIZACIÓN</t>
  </si>
  <si>
    <t>Objetivos</t>
  </si>
  <si>
    <t>Fórmula de cálculo</t>
  </si>
  <si>
    <t>Ponderación</t>
  </si>
  <si>
    <t xml:space="preserve">Puntaje final </t>
  </si>
  <si>
    <t>Indicador Sectorial</t>
  </si>
  <si>
    <t>PUNTAJE FINAL</t>
  </si>
  <si>
    <t>EMPRESA NUEVA</t>
  </si>
  <si>
    <t>PORCENTAJE DE  EXONERACIÓN DE IRAE</t>
  </si>
  <si>
    <t>EXONERACIÓN EN UI</t>
  </si>
  <si>
    <t>PLAZO DE EXONERACIÓN DE IRAE</t>
  </si>
  <si>
    <t>MYPE</t>
  </si>
  <si>
    <t>SI</t>
  </si>
  <si>
    <t>NO</t>
  </si>
  <si>
    <t>Departamento</t>
  </si>
  <si>
    <t>Exportaciones directas</t>
  </si>
  <si>
    <t>1 - INDICADORES SECTORIALES - AGROPECUARIO</t>
  </si>
  <si>
    <t>SIMULADOR DE BENEFICIOS FISCALES</t>
  </si>
  <si>
    <t>INSTRUCTIVO - SIMULADOR PARA EL SECTOR AGROPECUARIO</t>
  </si>
  <si>
    <t>Link al INE (UI)</t>
  </si>
  <si>
    <t>1 - CÁLCULO DE EXONERACIÓN DE IRAE</t>
  </si>
  <si>
    <t>Año</t>
  </si>
  <si>
    <t>Tasa de IRAE                (b)</t>
  </si>
  <si>
    <t>IRAE que 
debería pagar 
(en UI)
( c )=(a*b)</t>
  </si>
  <si>
    <t>Tasa Efectiva de IRAE                          (d)</t>
  </si>
  <si>
    <t>IRAE a pagar
(en UI)                       (e)=(a*d)</t>
  </si>
  <si>
    <t>Exoneración  de IRAE  
(en UI)               (f)=(c-e)</t>
  </si>
  <si>
    <t>SALDO Exonerable
(en UI)</t>
  </si>
  <si>
    <t>Resultado fiscal proyectada
(en $)</t>
  </si>
  <si>
    <t xml:space="preserve">correspondientes a futuros ejercicios fiscales.  </t>
  </si>
  <si>
    <t>Renta Generada  
(en UI)                   
 (a)</t>
  </si>
  <si>
    <t>Para obtener el cálculo de exoneración de IRAE que la empresa podrá utilizar debe completar las celdas habilitadas con la proyección de su renta (en pesos uruguayos)</t>
  </si>
  <si>
    <t>(En hoja Indicadores sectoriales)</t>
  </si>
  <si>
    <t>SECCIÓN 1 - CARACTERÍSTICAS DE LA EMPRESA</t>
  </si>
  <si>
    <t>SECCIÓN 2 - MONTO DEL PROYECTO DE INVERSIÓN</t>
  </si>
  <si>
    <t>SECCIÓN 3 - INDICADORES</t>
  </si>
  <si>
    <t>SECCIÓN 4 - MATRIZ DE INDICADORES – EXONERACIÓN DE IRAE</t>
  </si>
  <si>
    <t xml:space="preserve">Exp. en millones de U$S 
/ (0,2 * (IEU$S) ^ 2/3) 
</t>
  </si>
  <si>
    <t>1 - CÁLCULO DEL BENEFICIO ADICIONAL EN EXONERACIÓN DE IRAE</t>
  </si>
  <si>
    <t>Fecha de presentación del proyecto</t>
  </si>
  <si>
    <t>TOTAL INVERSIÓN (EN UI)</t>
  </si>
  <si>
    <t>Puntaje final de la Matriz de Indicadores:</t>
  </si>
  <si>
    <t>Porcentaje de Exoneración de IRAE</t>
  </si>
  <si>
    <t>Porcentaje de Exoneración de IRAE con beneficio adicional</t>
  </si>
  <si>
    <t>Casos aplicables según tipo de inversión:</t>
  </si>
  <si>
    <t>A)</t>
  </si>
  <si>
    <t>B)</t>
  </si>
  <si>
    <t>C)</t>
  </si>
  <si>
    <t>D)</t>
  </si>
  <si>
    <t>Caso</t>
  </si>
  <si>
    <t>Inversión en UI</t>
  </si>
  <si>
    <t>% de IRAE</t>
  </si>
  <si>
    <t>Monto de Exoneración</t>
  </si>
  <si>
    <t>Exoneración de IRAE sin régimen transitorio:</t>
  </si>
  <si>
    <t>Exoneración de IRAE con régimen transitorio:</t>
  </si>
  <si>
    <t>Incremento total del beneficio de IRAE:</t>
  </si>
  <si>
    <t>1.1 - INVERSIONES EN ADAPTACIÓN AL CAMBIO CLIMÁTICO (ACC):</t>
  </si>
  <si>
    <t>Link al BCU (Tipo de Cambio U$S)</t>
  </si>
  <si>
    <t>Situación inicial</t>
  </si>
  <si>
    <t>Incremento</t>
  </si>
  <si>
    <t>Total</t>
  </si>
  <si>
    <t>Promedio</t>
  </si>
  <si>
    <t>Menores de 25 años</t>
  </si>
  <si>
    <t>Mujeres</t>
  </si>
  <si>
    <t>Discapacitados</t>
  </si>
  <si>
    <t>Rurales</t>
  </si>
  <si>
    <t>Donde ya se tiene operaciones</t>
  </si>
  <si>
    <t>En nueva ubicación</t>
  </si>
  <si>
    <t>Descripción</t>
  </si>
  <si>
    <t>Capital departamental</t>
  </si>
  <si>
    <t>Artigas-capital</t>
  </si>
  <si>
    <t>Artigas-resto</t>
  </si>
  <si>
    <t>Cerro Largo-capital</t>
  </si>
  <si>
    <t>Cerro Largo-resto</t>
  </si>
  <si>
    <t>Salto-capital</t>
  </si>
  <si>
    <t>Localización del proyecto</t>
  </si>
  <si>
    <t>Salto-resto</t>
  </si>
  <si>
    <t>Durazno-capital</t>
  </si>
  <si>
    <t>Ubicación</t>
  </si>
  <si>
    <t>Durazno-resto</t>
  </si>
  <si>
    <t>Tacuarembó-capital</t>
  </si>
  <si>
    <t>Tacuarembó-resto</t>
  </si>
  <si>
    <t>Rivera-capital</t>
  </si>
  <si>
    <t>Rivera-resto</t>
  </si>
  <si>
    <t>Treinta y Tres-capital</t>
  </si>
  <si>
    <t>Treinta y Tres-resto</t>
  </si>
  <si>
    <t>Paysandú-capital</t>
  </si>
  <si>
    <t>Paysandú-resto</t>
  </si>
  <si>
    <t xml:space="preserve">3.5 - INVERSIÓN EN INVESTIGACIÓN Y DESARROLLO E INNOVACIÓN (I+D+I) </t>
  </si>
  <si>
    <t>Lavalleja-capital</t>
  </si>
  <si>
    <t>Lavalleja-resto</t>
  </si>
  <si>
    <t>Soriano-capital</t>
  </si>
  <si>
    <t>INVERSIÓN EN I+D+I (en UI)</t>
  </si>
  <si>
    <t>Soriano-resto</t>
  </si>
  <si>
    <t>Rocha-capital</t>
  </si>
  <si>
    <t>Rocha-resto</t>
  </si>
  <si>
    <t>3.6 - INDICADORES SECTORIALES</t>
  </si>
  <si>
    <t>Florida-capital</t>
  </si>
  <si>
    <t>Florida-resto</t>
  </si>
  <si>
    <t>Canelones-capital</t>
  </si>
  <si>
    <t>Canelones-resto</t>
  </si>
  <si>
    <t>Río Negro-capital</t>
  </si>
  <si>
    <t>Río Negro-resto</t>
  </si>
  <si>
    <t>San José-capital</t>
  </si>
  <si>
    <t>San José-resto</t>
  </si>
  <si>
    <t>Flores-capital</t>
  </si>
  <si>
    <t>Generación de empleo</t>
  </si>
  <si>
    <t>Flores-resto</t>
  </si>
  <si>
    <t>Aumento de exportaciones</t>
  </si>
  <si>
    <t>Colonia-capital</t>
  </si>
  <si>
    <t>Colonia-resto</t>
  </si>
  <si>
    <t>Tecnologías limpias</t>
  </si>
  <si>
    <t>Maldonado-capital</t>
  </si>
  <si>
    <t>Investigación, desarrollo e innovación</t>
  </si>
  <si>
    <t>Maldonado-resto</t>
  </si>
  <si>
    <t>Exp. Directas/ Exp. Indirectas</t>
  </si>
  <si>
    <t>Promedio Incremento</t>
  </si>
  <si>
    <t>Coeficiente Expor. Indirectas</t>
  </si>
  <si>
    <t>Incremento aplicando coeficiente</t>
  </si>
  <si>
    <t>Cociente exportaciones indirectas</t>
  </si>
  <si>
    <t>Indirectas-Ganado vacuno</t>
  </si>
  <si>
    <t>Indirectas-Ganado ovino</t>
  </si>
  <si>
    <t>Indirectas-Pollos</t>
  </si>
  <si>
    <t>Indirectas-Lana</t>
  </si>
  <si>
    <t>Indirectas-Leche</t>
  </si>
  <si>
    <t>Indirectas-Cebada</t>
  </si>
  <si>
    <t>Indirectas-Soja</t>
  </si>
  <si>
    <t>Indirectas-Trigo</t>
  </si>
  <si>
    <t>Indirectas-Arroz</t>
  </si>
  <si>
    <t>Indirectas-Maíz</t>
  </si>
  <si>
    <t>Indirectas-Cítricos</t>
  </si>
  <si>
    <t>Indirectas-Manzana</t>
  </si>
  <si>
    <t>Indirectas-Pera</t>
  </si>
  <si>
    <t>Indirectas-Arándanos</t>
  </si>
  <si>
    <t>Inditrectas-Uva para vino</t>
  </si>
  <si>
    <t>Indirectas-Madera de montes cultivados</t>
  </si>
  <si>
    <t xml:space="preserve">Incremento </t>
  </si>
  <si>
    <t>Exportaciones indirectas</t>
  </si>
  <si>
    <t xml:space="preserve">En caso de existir varias localizaciones </t>
  </si>
  <si>
    <t>Puntaje ponderado</t>
  </si>
  <si>
    <t>FACTURACIÓN ANUAL (en UI)</t>
  </si>
  <si>
    <t xml:space="preserve">Empleo incremental / (IEUI) ^ 1/2 </t>
  </si>
  <si>
    <t>Monto de la inversión en UI</t>
  </si>
  <si>
    <t>Ejercicio 1</t>
  </si>
  <si>
    <t xml:space="preserve">Total </t>
  </si>
  <si>
    <t>Puntaje del indicador:</t>
  </si>
  <si>
    <t>Ejercicio 2</t>
  </si>
  <si>
    <t>Obtención de certificación</t>
  </si>
  <si>
    <t>Sí</t>
  </si>
  <si>
    <t>No</t>
  </si>
  <si>
    <t>En caso de utilizar del Indicador Generación de Empleo, total de situación inicial + incrementos</t>
  </si>
  <si>
    <t>Total de carga horaria del curso</t>
  </si>
  <si>
    <t>Trabajadores a capacitar             Ejercicio 1</t>
  </si>
  <si>
    <t>Trabajadores a capacitar             Ejercicio 2</t>
  </si>
  <si>
    <t>Trabajadores a capacitar             Ejercicio 3</t>
  </si>
  <si>
    <t>Trabajadores a capacitar             Ejercicio 4</t>
  </si>
  <si>
    <t>Trabajadores a capacitar             Ejercicio 5</t>
  </si>
  <si>
    <t>Total trabajadores capacitados</t>
  </si>
  <si>
    <t>Porcentaje de trabajadores a capacitar</t>
  </si>
  <si>
    <t>En caso de no utilizar el indicador Generación de Empleo exponer la Situación Inicial de empleos</t>
  </si>
  <si>
    <t>Total de inversiones asociada en UI</t>
  </si>
  <si>
    <t>1.5 DESARROLLO DEL MERCADO DE CAPITALES</t>
  </si>
  <si>
    <t>Fuente de financiamiento</t>
  </si>
  <si>
    <t>Monto de inversiones en UI</t>
  </si>
  <si>
    <t>Emisión de acciones o certificados de participación a través del mercado local de valores</t>
  </si>
  <si>
    <t>Emisión de títulos de deuda en el mercado local</t>
  </si>
  <si>
    <t>(*) La empresa deberá optar por uno de los indicadores sectoriales, salvo en el caso de que opte por el indicador Desarrollo del Mecado de Capitales, el que podrá combinarse con un indicador sectorial sumando la puntuación obtenida en ambos. En ningún caso el total de puntaje sectorial podrá ser mayor a 10 puntos.</t>
  </si>
  <si>
    <t>En caso de existir una única ubicación</t>
  </si>
  <si>
    <t>1.4 ENERGÍAS RENOVABLES DE VANGUARDIA</t>
  </si>
  <si>
    <t>Puntaje Generación de Empleo requerido por sucursal</t>
  </si>
  <si>
    <t>1.2 - DIFERENCIACIÓN DE PRODUCTOS Y PROCESOS (1=SI, 0=NO)</t>
  </si>
  <si>
    <t>Indirectas-Miel</t>
  </si>
  <si>
    <t>Puntajes en Artículo 8º  - Decreto Nº 143/018</t>
  </si>
  <si>
    <t>IEUI = Inversión elegible en millones de UI; IEU$S = Inversión elegible en millones de dólares.</t>
  </si>
  <si>
    <t>¿Requiere empleo?*</t>
  </si>
  <si>
    <r>
      <t xml:space="preserve">La </t>
    </r>
    <r>
      <rPr>
        <b/>
        <i/>
        <sz val="14"/>
        <rFont val="Arial"/>
        <family val="2"/>
      </rPr>
      <t>Unidad de Apoyo al Sector Privado del Ministerio de Economía y Finanzas (UnASeP)</t>
    </r>
    <r>
      <rPr>
        <sz val="14"/>
        <rFont val="Arial"/>
        <family val="2"/>
      </rPr>
      <t xml:space="preserve"> pone a disposición del público el simulador de beneficios fiscales para los proyectos de inversión que se presenten en el marco de la Ley Nº 16.906, en su Nueva Reglamentación (Decreto N° 143/018). 
El simulador pretende simplificar el cálculo de las exoneraciones fiscales que la empresa podrá acceder mediante el Régimen de Inversiones. </t>
    </r>
    <r>
      <rPr>
        <b/>
        <i/>
        <sz val="14"/>
        <rFont val="Arial"/>
        <family val="2"/>
      </rPr>
      <t xml:space="preserve">Los resultados y/o expresiones brindados por el simulador no representan la resolución definitiva de cada Ministerio evaluador. </t>
    </r>
    <r>
      <rPr>
        <sz val="14"/>
        <rFont val="Arial"/>
        <family val="2"/>
      </rPr>
      <t xml:space="preserve">
El simulador se encuentra disponible para los cinco giros de actividad económica que pueden aplicar la mencionada normativa. Cada uno de ellos presenta diferencias, por lo que la elección entre éstos determinará las opciones que la empresa podrá utilizar. 
Se recomienda la lectura de los Criterios de eligibilidad de los proyectos de inversión para la mejor utilización de la herramienta. A su vez, en la hoja </t>
    </r>
    <r>
      <rPr>
        <i/>
        <sz val="14"/>
        <rFont val="Arial"/>
        <family val="2"/>
      </rPr>
      <t xml:space="preserve">Instructivo </t>
    </r>
    <r>
      <rPr>
        <sz val="14"/>
        <rFont val="Arial"/>
        <family val="2"/>
      </rPr>
      <t>se detallan los pasos a seguir para completar el simulador.
Para utilizar el simulador se deben completar solamente las celdas de color naranja, y se debe respetar el orden establecido. Para aplicar el Indicador sectorial la empresa debe completar los datos de la hoja: Indicadores sectoriales. 
Ante cualquier consulta, comunicarse con la UnASeP, al teléfono 1712 4401 o por correo electrónico a unasep@mef.gub.uy</t>
    </r>
  </si>
  <si>
    <t>Personal ocupado eq. a 40 hs.</t>
  </si>
  <si>
    <t>Puntaje del indicador</t>
  </si>
  <si>
    <t xml:space="preserve">Ejercicio 1 </t>
  </si>
  <si>
    <t>TIPO DE CAMBIO ($/US$)</t>
  </si>
  <si>
    <t>AGROPECUARIO</t>
  </si>
  <si>
    <t>Inversión entre el 1-03-2018 y el 28-02-2019 (en UI)</t>
  </si>
  <si>
    <t>Inversión entre el 1-03-2019 y el 31-12-2019 (en UI)</t>
  </si>
  <si>
    <t>Inversión posterior al 31-12-2019 (en UI)</t>
  </si>
  <si>
    <t>La inversión que se realice entre el 1/03/18 y 28/02/19, se computará por el 120% y se le aplicará, cuando corresponda, el porcentaje de exoneración de IRAE con beneficio adicional.</t>
  </si>
  <si>
    <t>La inversión que se realice entre el 1/03/19 y 31/12/19, se computará por el 100% y se le aplicará, cuando corresponda, el porcentaje de exoneración de IRAE con beneficio adicional.</t>
  </si>
  <si>
    <t>La inversión que se realice luego del 31/12/19, se computará por el 100% y se le aplicará el porcentaje de exoneración de IRAE original.</t>
  </si>
  <si>
    <t>Inversión entre el 1-09-2017 y el 28-02-2018 (en UI)</t>
  </si>
  <si>
    <t>La inversión que se realice entre el 1/09/17 y 28/02/18, se computará por el 100% y se le aplicará, cuando corresponda, el porcentaje de exoneración de IRAE con beneficio adicional.</t>
  </si>
  <si>
    <t>SIN FACTURACIÓN EN ÚLTIMOS 3 EJERCICIOS</t>
  </si>
  <si>
    <t>VINCULADA CON EMPRESAS SIN FACTURACIÓN EN ÚLTIMOS 3 EJERCICIOS</t>
  </si>
  <si>
    <t>*Puntaje condicionado al cumplimiento del incremento del empleo requerido</t>
  </si>
  <si>
    <t>Puntaje condicionado al cumplimiento del incremento del empleo requerido.</t>
  </si>
  <si>
    <t>Ejercicio 3</t>
  </si>
  <si>
    <t>Ejercicio 4</t>
  </si>
  <si>
    <t>Ejercicio 5</t>
  </si>
  <si>
    <t>3.4 - INVERSIÓN EN UTILIZACIÓN DE TECNOLOGÍAS LIMPIAS (T+L)</t>
  </si>
  <si>
    <t>INVERSIÓN EN T+ L (en UI)</t>
  </si>
  <si>
    <t>1 punto = 5% de T+L en total invertido</t>
  </si>
  <si>
    <t>1 punto = 5% de I+D+i en total invertido</t>
  </si>
  <si>
    <t>Ver Criterios de elegibilidad de los proyectos de inversión.       Sección 3.2</t>
  </si>
  <si>
    <t>A efectos de impulsar la presentación de nuevos proyectos así como de promover la ejecución de inversiones comprometidas, el Decreto 218/018 establece dos diferentes mecanismos de incremento del beneficio de IRAE que reglamenta el Decreto 143/018.
El Decreto 218/018 dispone que los proyectos que se presenten al amparo del Decreto 143/018 hasta el 28 de febrero de 2019, obtendrán un incremento en un 10% del porcentaje de exoneración de IRAE que resulte de la aplicación de la matriz de indicadores. Este beneficio será aplicable a las inversiones ejecutadas hasta el 31 de diciembre de 2019, siempre que las mismas representen al menos el 75% de la inversión total comprometida del proyecto.
Por otro lado se establece que las inversiones ejecutadas entre el 1º de marzo de 2018 y el 28 de febrero de 2019 se computarán por el 120% del monto invertido a los efectos del cómputo del monto exonerado del IRAE. 
Aquellos proyectos que se presenten hasta el 28 de febrero de 2019 podrán acumular ambos beneficios para aquellas inversiones ejecutadas en ese mismo período.</t>
  </si>
  <si>
    <t>Total Exportaciones</t>
  </si>
  <si>
    <t>1.3 - FORMACIÓN CONTÍNUA Y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</si>
</sst>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 _€_-;\-* #,##0\ _€_-;_-* &quot;-&quot;??\ _€_-;_-@_-"/>
    <numFmt numFmtId="165" formatCode="0.0000"/>
    <numFmt numFmtId="166" formatCode="_ * #,##0_ ;_ * \-#,##0_ ;_ * &quot;-&quot;??_ ;_ @_ "/>
    <numFmt numFmtId="167" formatCode="0.0"/>
  </numFmts>
  <fonts count="40" x14ac:knownFonts="1">
    <font>
      <sz val="10"/>
      <name val="Arial"/>
    </font>
    <font>
      <sz val="10"/>
      <name val="Arial"/>
      <family val="2"/>
    </font>
    <font>
      <sz val="8"/>
      <name val="Arial"/>
      <family val="2"/>
    </font>
    <font>
      <b/>
      <sz val="10"/>
      <name val="Arial"/>
      <family val="2"/>
    </font>
    <font>
      <b/>
      <i/>
      <sz val="10"/>
      <name val="Arial"/>
      <family val="2"/>
    </font>
    <font>
      <sz val="10"/>
      <name val="Arial"/>
      <family val="2"/>
    </font>
    <font>
      <b/>
      <sz val="10"/>
      <color indexed="12"/>
      <name val="Bookman Old Style"/>
      <family val="1"/>
    </font>
    <font>
      <sz val="10"/>
      <color indexed="12"/>
      <name val="Bookman Old Style"/>
      <family val="1"/>
    </font>
    <font>
      <b/>
      <sz val="12"/>
      <name val="Arial"/>
      <family val="2"/>
    </font>
    <font>
      <u/>
      <sz val="11"/>
      <color indexed="12"/>
      <name val="Calibri"/>
      <family val="2"/>
    </font>
    <font>
      <b/>
      <sz val="13"/>
      <name val="Arial"/>
      <family val="2"/>
    </font>
    <font>
      <b/>
      <i/>
      <u/>
      <sz val="10"/>
      <name val="Arial"/>
      <family val="2"/>
    </font>
    <font>
      <u/>
      <sz val="10"/>
      <name val="Arial"/>
      <family val="2"/>
    </font>
    <font>
      <i/>
      <sz val="10"/>
      <name val="Arial"/>
      <family val="2"/>
    </font>
    <font>
      <b/>
      <sz val="12"/>
      <color indexed="9"/>
      <name val="Arial"/>
      <family val="2"/>
    </font>
    <font>
      <b/>
      <i/>
      <u/>
      <sz val="11"/>
      <name val="Arial"/>
      <family val="2"/>
    </font>
    <font>
      <b/>
      <sz val="14"/>
      <color indexed="23"/>
      <name val="Arial"/>
      <family val="2"/>
    </font>
    <font>
      <sz val="10"/>
      <color indexed="23"/>
      <name val="Arial"/>
      <family val="2"/>
    </font>
    <font>
      <b/>
      <i/>
      <sz val="10"/>
      <name val="Arial"/>
      <family val="2"/>
    </font>
    <font>
      <sz val="10"/>
      <color indexed="10"/>
      <name val="Arial"/>
      <family val="2"/>
    </font>
    <font>
      <b/>
      <sz val="11"/>
      <name val="Arial"/>
      <family val="2"/>
    </font>
    <font>
      <u/>
      <sz val="10"/>
      <color indexed="10"/>
      <name val="Arial"/>
      <family val="2"/>
    </font>
    <font>
      <sz val="10"/>
      <color indexed="23"/>
      <name val="Arial"/>
      <family val="2"/>
    </font>
    <font>
      <sz val="10"/>
      <name val="Arial"/>
      <family val="2"/>
    </font>
    <font>
      <sz val="10"/>
      <color theme="0"/>
      <name val="Arial"/>
      <family val="2"/>
    </font>
    <font>
      <sz val="10"/>
      <color rgb="FFC00000"/>
      <name val="Arial"/>
      <family val="2"/>
    </font>
    <font>
      <b/>
      <sz val="10"/>
      <color rgb="FFC00000"/>
      <name val="Arial"/>
      <family val="2"/>
    </font>
    <font>
      <b/>
      <sz val="12"/>
      <color theme="0"/>
      <name val="Arial"/>
      <family val="2"/>
    </font>
    <font>
      <sz val="10"/>
      <color rgb="FFFF0000"/>
      <name val="Arial"/>
      <family val="2"/>
    </font>
    <font>
      <b/>
      <sz val="10"/>
      <color theme="0"/>
      <name val="Arial"/>
      <family val="2"/>
    </font>
    <font>
      <b/>
      <sz val="11"/>
      <color rgb="FFFF0000"/>
      <name val="Arial"/>
      <family val="2"/>
    </font>
    <font>
      <b/>
      <sz val="16"/>
      <color indexed="23"/>
      <name val="Arial"/>
      <family val="2"/>
    </font>
    <font>
      <sz val="14"/>
      <name val="Arial"/>
      <family val="2"/>
    </font>
    <font>
      <b/>
      <i/>
      <sz val="14"/>
      <name val="Arial"/>
      <family val="2"/>
    </font>
    <font>
      <i/>
      <sz val="14"/>
      <name val="Arial"/>
      <family val="2"/>
    </font>
    <font>
      <sz val="10"/>
      <color theme="1"/>
      <name val="Arial"/>
      <family val="2"/>
    </font>
    <font>
      <b/>
      <sz val="10"/>
      <color theme="1"/>
      <name val="Arial"/>
      <family val="2"/>
    </font>
    <font>
      <b/>
      <sz val="14"/>
      <color indexed="9"/>
      <name val="Arial"/>
      <family val="2"/>
    </font>
    <font>
      <sz val="10"/>
      <color theme="0" tint="-0.249977111117893"/>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rgb="FFFFC000"/>
        <bgColor indexed="64"/>
      </patternFill>
    </fill>
    <fill>
      <patternFill patternType="solid">
        <fgColor theme="0"/>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1" fillId="0" borderId="0"/>
    <xf numFmtId="0" fontId="1" fillId="0" borderId="0"/>
  </cellStyleXfs>
  <cellXfs count="438">
    <xf numFmtId="0" fontId="0" fillId="0" borderId="0" xfId="0"/>
    <xf numFmtId="0" fontId="3" fillId="2" borderId="2" xfId="0" applyFont="1" applyFill="1" applyBorder="1" applyProtection="1"/>
    <xf numFmtId="0" fontId="3" fillId="2" borderId="0" xfId="0" applyFont="1" applyFill="1" applyBorder="1" applyProtection="1"/>
    <xf numFmtId="0" fontId="0" fillId="2" borderId="0" xfId="0" applyFill="1" applyBorder="1" applyProtection="1"/>
    <xf numFmtId="0" fontId="0" fillId="2" borderId="3" xfId="0" applyFill="1" applyBorder="1" applyProtection="1"/>
    <xf numFmtId="0" fontId="3" fillId="4" borderId="0" xfId="0" applyFont="1" applyFill="1" applyProtection="1"/>
    <xf numFmtId="0" fontId="0" fillId="2" borderId="2" xfId="0" applyFill="1" applyBorder="1" applyProtection="1"/>
    <xf numFmtId="0" fontId="0" fillId="4" borderId="0" xfId="0" applyFill="1" applyProtection="1"/>
    <xf numFmtId="0" fontId="5" fillId="2" borderId="0" xfId="0" applyFont="1" applyFill="1" applyBorder="1" applyProtection="1"/>
    <xf numFmtId="0" fontId="3" fillId="2" borderId="0" xfId="0" applyFont="1" applyFill="1" applyBorder="1" applyAlignment="1" applyProtection="1">
      <alignment horizontal="center"/>
    </xf>
    <xf numFmtId="0" fontId="0" fillId="2" borderId="5" xfId="0" applyFill="1" applyBorder="1" applyProtection="1"/>
    <xf numFmtId="0" fontId="0" fillId="2" borderId="6" xfId="0" applyFill="1" applyBorder="1" applyProtection="1"/>
    <xf numFmtId="0" fontId="0" fillId="2" borderId="7" xfId="0" applyFill="1" applyBorder="1" applyProtection="1"/>
    <xf numFmtId="0" fontId="14" fillId="5" borderId="2" xfId="0" applyFont="1" applyFill="1" applyBorder="1" applyProtection="1"/>
    <xf numFmtId="0" fontId="14" fillId="5" borderId="0" xfId="0" applyFont="1" applyFill="1" applyBorder="1" applyProtection="1"/>
    <xf numFmtId="0" fontId="14" fillId="5" borderId="3" xfId="0" applyFont="1" applyFill="1" applyBorder="1" applyProtection="1"/>
    <xf numFmtId="0" fontId="14" fillId="4" borderId="0" xfId="0" applyFont="1" applyFill="1" applyProtection="1"/>
    <xf numFmtId="0" fontId="0" fillId="2" borderId="0" xfId="0" applyFill="1" applyBorder="1" applyAlignment="1" applyProtection="1">
      <alignment horizontal="center"/>
    </xf>
    <xf numFmtId="0" fontId="1" fillId="2" borderId="2" xfId="0" applyFont="1" applyFill="1" applyBorder="1" applyProtection="1"/>
    <xf numFmtId="0" fontId="1" fillId="2" borderId="0" xfId="0" applyFont="1"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0" fontId="11" fillId="2" borderId="0" xfId="0" applyFont="1" applyFill="1" applyBorder="1" applyProtection="1"/>
    <xf numFmtId="0" fontId="12" fillId="2" borderId="0" xfId="0" applyFont="1" applyFill="1" applyBorder="1" applyProtection="1"/>
    <xf numFmtId="0" fontId="1" fillId="4" borderId="0" xfId="0" applyFont="1" applyFill="1" applyProtection="1"/>
    <xf numFmtId="2" fontId="3" fillId="2" borderId="0" xfId="0" applyNumberFormat="1" applyFont="1" applyFill="1" applyBorder="1" applyAlignment="1" applyProtection="1">
      <alignment horizontal="center"/>
    </xf>
    <xf numFmtId="3" fontId="0" fillId="2" borderId="1" xfId="0" applyNumberFormat="1" applyFill="1" applyBorder="1" applyAlignment="1" applyProtection="1">
      <alignment horizontal="center"/>
    </xf>
    <xf numFmtId="0" fontId="0" fillId="2" borderId="21" xfId="0" applyFill="1" applyBorder="1"/>
    <xf numFmtId="0" fontId="0" fillId="2" borderId="22" xfId="0" applyFill="1" applyBorder="1"/>
    <xf numFmtId="0" fontId="11" fillId="2" borderId="0" xfId="0" applyNumberFormat="1" applyFont="1" applyFill="1" applyBorder="1" applyProtection="1"/>
    <xf numFmtId="0" fontId="0" fillId="4" borderId="0" xfId="0" applyFill="1"/>
    <xf numFmtId="0" fontId="0" fillId="2" borderId="5" xfId="0" applyFill="1" applyBorder="1"/>
    <xf numFmtId="0" fontId="0" fillId="2" borderId="6" xfId="0" applyFill="1" applyBorder="1"/>
    <xf numFmtId="0" fontId="0" fillId="2" borderId="7" xfId="0" applyFill="1" applyBorder="1"/>
    <xf numFmtId="0" fontId="0" fillId="2" borderId="2" xfId="0" applyFill="1" applyBorder="1"/>
    <xf numFmtId="0" fontId="0" fillId="2" borderId="0" xfId="0" applyFill="1" applyBorder="1"/>
    <xf numFmtId="0" fontId="0" fillId="2" borderId="3" xfId="0" applyFill="1" applyBorder="1"/>
    <xf numFmtId="0" fontId="0" fillId="2" borderId="23" xfId="0" applyFill="1" applyBorder="1"/>
    <xf numFmtId="0" fontId="6" fillId="2" borderId="0" xfId="0" applyFont="1" applyFill="1" applyBorder="1" applyAlignment="1">
      <alignment horizontal="center"/>
    </xf>
    <xf numFmtId="0" fontId="7" fillId="2" borderId="0" xfId="0" applyFont="1" applyFill="1" applyBorder="1" applyAlignment="1">
      <alignment horizontal="center"/>
    </xf>
    <xf numFmtId="0" fontId="16" fillId="2" borderId="0" xfId="0" applyFont="1" applyFill="1" applyBorder="1"/>
    <xf numFmtId="0" fontId="17" fillId="2" borderId="0" xfId="0" applyFont="1" applyFill="1" applyBorder="1"/>
    <xf numFmtId="1" fontId="0" fillId="2" borderId="1" xfId="0" applyNumberFormat="1" applyFill="1" applyBorder="1" applyAlignment="1" applyProtection="1">
      <alignment horizontal="center"/>
    </xf>
    <xf numFmtId="0" fontId="18" fillId="2" borderId="0" xfId="0" applyNumberFormat="1" applyFont="1" applyFill="1" applyBorder="1" applyProtection="1"/>
    <xf numFmtId="0" fontId="19" fillId="2" borderId="0" xfId="0" applyFont="1" applyFill="1" applyBorder="1" applyProtection="1"/>
    <xf numFmtId="0" fontId="19" fillId="2" borderId="2" xfId="0" applyFont="1" applyFill="1" applyBorder="1" applyProtection="1"/>
    <xf numFmtId="0" fontId="21" fillId="2" borderId="0" xfId="0" applyFont="1" applyFill="1" applyBorder="1" applyProtection="1"/>
    <xf numFmtId="0" fontId="19" fillId="2" borderId="3" xfId="0" applyFont="1" applyFill="1" applyBorder="1" applyProtection="1"/>
    <xf numFmtId="0" fontId="19" fillId="4" borderId="0" xfId="0" applyFont="1" applyFill="1" applyProtection="1"/>
    <xf numFmtId="0" fontId="3" fillId="2" borderId="3" xfId="0" applyFont="1" applyFill="1" applyBorder="1" applyProtection="1"/>
    <xf numFmtId="0" fontId="20" fillId="4" borderId="10" xfId="0" applyFont="1" applyFill="1" applyBorder="1" applyAlignment="1" applyProtection="1">
      <alignment horizontal="center"/>
    </xf>
    <xf numFmtId="0" fontId="20" fillId="4" borderId="12" xfId="0" applyFont="1" applyFill="1" applyBorder="1" applyAlignment="1" applyProtection="1">
      <alignment horizontal="center" wrapText="1"/>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0" fontId="22" fillId="0" borderId="27" xfId="0" applyFont="1" applyBorder="1" applyAlignment="1" applyProtection="1">
      <alignment horizontal="center"/>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22" fillId="0" borderId="14" xfId="0" applyFont="1" applyBorder="1" applyAlignment="1" applyProtection="1">
      <alignment horizontal="center"/>
    </xf>
    <xf numFmtId="164" fontId="22" fillId="0" borderId="14" xfId="2" applyNumberFormat="1" applyFont="1" applyFill="1" applyBorder="1" applyAlignment="1" applyProtection="1">
      <alignment horizontal="center"/>
    </xf>
    <xf numFmtId="9" fontId="17" fillId="0" borderId="14" xfId="3" applyFont="1" applyBorder="1" applyAlignment="1" applyProtection="1">
      <alignment horizontal="center" vertical="center"/>
    </xf>
    <xf numFmtId="164" fontId="17" fillId="0" borderId="14" xfId="2" applyNumberFormat="1" applyFont="1" applyBorder="1" applyAlignment="1" applyProtection="1">
      <alignment horizontal="center" vertical="center"/>
    </xf>
    <xf numFmtId="3" fontId="17" fillId="0" borderId="14" xfId="2" applyNumberFormat="1" applyFont="1" applyBorder="1" applyAlignment="1" applyProtection="1">
      <alignment horizontal="center" vertical="center"/>
    </xf>
    <xf numFmtId="0" fontId="22" fillId="0" borderId="16" xfId="0" applyFont="1" applyBorder="1" applyAlignment="1" applyProtection="1">
      <alignment horizontal="center"/>
    </xf>
    <xf numFmtId="9" fontId="17" fillId="0" borderId="16" xfId="3" applyFont="1" applyBorder="1" applyAlignment="1" applyProtection="1">
      <alignment horizontal="center" vertical="center"/>
    </xf>
    <xf numFmtId="164" fontId="17" fillId="0" borderId="16" xfId="2" applyNumberFormat="1" applyFont="1" applyBorder="1" applyAlignment="1" applyProtection="1">
      <alignment horizontal="center" vertical="center"/>
    </xf>
    <xf numFmtId="3" fontId="17" fillId="0" borderId="16" xfId="2" applyNumberFormat="1" applyFont="1" applyBorder="1" applyAlignment="1" applyProtection="1">
      <alignment horizontal="center" vertical="center"/>
    </xf>
    <xf numFmtId="164" fontId="22" fillId="3" borderId="28" xfId="2" applyNumberFormat="1" applyFont="1" applyFill="1" applyBorder="1" applyAlignment="1" applyProtection="1">
      <alignment horizontal="center"/>
      <protection locked="0"/>
    </xf>
    <xf numFmtId="164" fontId="22" fillId="3" borderId="29" xfId="2" applyNumberFormat="1" applyFont="1" applyFill="1" applyBorder="1" applyAlignment="1" applyProtection="1">
      <alignment horizontal="center"/>
      <protection locked="0"/>
    </xf>
    <xf numFmtId="164" fontId="22" fillId="3" borderId="30" xfId="2" applyNumberFormat="1" applyFont="1" applyFill="1" applyBorder="1" applyAlignment="1" applyProtection="1">
      <alignment horizontal="center"/>
      <protection locked="0"/>
    </xf>
    <xf numFmtId="0" fontId="3" fillId="3" borderId="1" xfId="0" applyFont="1" applyFill="1" applyBorder="1" applyAlignment="1" applyProtection="1">
      <alignment horizontal="center" vertical="center"/>
      <protection locked="0"/>
    </xf>
    <xf numFmtId="3" fontId="3" fillId="3" borderId="1" xfId="2" applyNumberFormat="1" applyFont="1" applyFill="1" applyBorder="1" applyAlignment="1" applyProtection="1">
      <alignment horizontal="center" vertical="center"/>
      <protection locked="0"/>
    </xf>
    <xf numFmtId="9" fontId="1" fillId="2" borderId="14" xfId="3" applyFont="1" applyFill="1" applyBorder="1" applyAlignment="1" applyProtection="1">
      <alignment horizontal="center" vertical="center"/>
    </xf>
    <xf numFmtId="9" fontId="1" fillId="2" borderId="16" xfId="3" applyFont="1" applyFill="1" applyBorder="1" applyAlignment="1" applyProtection="1">
      <alignment horizontal="center" vertical="center" wrapText="1"/>
    </xf>
    <xf numFmtId="9" fontId="1" fillId="2" borderId="16" xfId="3" applyFont="1" applyFill="1" applyBorder="1" applyAlignment="1" applyProtection="1">
      <alignment horizontal="center" vertical="center"/>
    </xf>
    <xf numFmtId="9" fontId="1" fillId="2" borderId="19" xfId="3" applyFont="1" applyFill="1" applyBorder="1" applyAlignment="1" applyProtection="1">
      <alignment horizontal="center" vertical="center"/>
    </xf>
    <xf numFmtId="3" fontId="0" fillId="4" borderId="0" xfId="0" applyNumberFormat="1" applyFill="1" applyProtection="1"/>
    <xf numFmtId="2" fontId="1" fillId="2" borderId="14" xfId="3" applyNumberFormat="1" applyFont="1" applyFill="1" applyBorder="1" applyAlignment="1" applyProtection="1">
      <alignment horizontal="center" vertical="center"/>
      <protection hidden="1"/>
    </xf>
    <xf numFmtId="2" fontId="1" fillId="2" borderId="16" xfId="0" applyNumberFormat="1" applyFont="1" applyFill="1" applyBorder="1" applyAlignment="1" applyProtection="1">
      <alignment horizontal="center" vertical="center" wrapText="1"/>
      <protection hidden="1"/>
    </xf>
    <xf numFmtId="2" fontId="1" fillId="2" borderId="33" xfId="3" applyNumberFormat="1" applyFont="1" applyFill="1" applyBorder="1" applyAlignment="1" applyProtection="1">
      <alignment horizontal="center" vertical="center"/>
      <protection hidden="1"/>
    </xf>
    <xf numFmtId="2" fontId="1" fillId="2" borderId="34" xfId="3" applyNumberFormat="1" applyFont="1" applyFill="1" applyBorder="1" applyAlignment="1" applyProtection="1">
      <alignment horizontal="center" vertical="center"/>
      <protection hidden="1"/>
    </xf>
    <xf numFmtId="0" fontId="9" fillId="2" borderId="0" xfId="1" applyFill="1" applyBorder="1" applyAlignment="1" applyProtection="1">
      <protection locked="0" hidden="1"/>
    </xf>
    <xf numFmtId="0" fontId="0" fillId="0" borderId="0" xfId="0" applyProtection="1"/>
    <xf numFmtId="14" fontId="24" fillId="0" borderId="0" xfId="0" applyNumberFormat="1" applyFont="1" applyProtection="1"/>
    <xf numFmtId="0" fontId="0" fillId="0" borderId="0" xfId="0" applyAlignment="1" applyProtection="1">
      <alignment wrapText="1"/>
    </xf>
    <xf numFmtId="0" fontId="3" fillId="0" borderId="0" xfId="0" applyFont="1" applyProtection="1"/>
    <xf numFmtId="0" fontId="0" fillId="0" borderId="0" xfId="0" applyBorder="1" applyProtection="1"/>
    <xf numFmtId="0" fontId="25" fillId="0" borderId="0" xfId="0" applyFont="1" applyBorder="1" applyAlignment="1" applyProtection="1">
      <alignment vertical="center" wrapText="1"/>
    </xf>
    <xf numFmtId="0" fontId="25" fillId="0" borderId="2" xfId="0" applyFont="1" applyBorder="1" applyAlignment="1" applyProtection="1">
      <alignment vertical="center" wrapText="1"/>
    </xf>
    <xf numFmtId="0" fontId="4" fillId="0" borderId="5" xfId="0" applyFont="1" applyBorder="1" applyProtection="1"/>
    <xf numFmtId="0" fontId="13" fillId="0" borderId="6" xfId="0" applyFont="1" applyBorder="1" applyProtection="1"/>
    <xf numFmtId="0" fontId="0" fillId="0" borderId="6" xfId="0" applyBorder="1" applyProtection="1"/>
    <xf numFmtId="0" fontId="0" fillId="0" borderId="7" xfId="0" applyBorder="1" applyProtection="1"/>
    <xf numFmtId="0" fontId="13" fillId="0" borderId="2" xfId="0" applyFont="1" applyBorder="1" applyProtection="1"/>
    <xf numFmtId="0" fontId="13" fillId="0" borderId="0" xfId="0" applyFont="1" applyBorder="1" applyProtection="1"/>
    <xf numFmtId="0" fontId="0" fillId="0" borderId="3" xfId="0" applyBorder="1" applyProtection="1"/>
    <xf numFmtId="0" fontId="13" fillId="0" borderId="2" xfId="0" applyFont="1" applyBorder="1" applyAlignment="1" applyProtection="1">
      <alignment horizontal="center"/>
    </xf>
    <xf numFmtId="0" fontId="13" fillId="0" borderId="21" xfId="0" applyFont="1" applyBorder="1" applyProtection="1"/>
    <xf numFmtId="0" fontId="13" fillId="0" borderId="22" xfId="0" applyFont="1" applyBorder="1" applyProtection="1"/>
    <xf numFmtId="0" fontId="0" fillId="0" borderId="22" xfId="0" applyBorder="1" applyProtection="1"/>
    <xf numFmtId="0" fontId="0" fillId="0" borderId="23" xfId="0" applyBorder="1" applyProtection="1"/>
    <xf numFmtId="0" fontId="26" fillId="0" borderId="0" xfId="0" applyFont="1" applyAlignment="1" applyProtection="1">
      <alignment horizontal="left" indent="1"/>
      <protection hidden="1"/>
    </xf>
    <xf numFmtId="0" fontId="3" fillId="2" borderId="0" xfId="0" applyFont="1" applyFill="1" applyBorder="1" applyAlignment="1" applyProtection="1">
      <alignment horizontal="center"/>
      <protection hidden="1"/>
    </xf>
    <xf numFmtId="0" fontId="1" fillId="2" borderId="5" xfId="5" applyFill="1" applyBorder="1" applyProtection="1"/>
    <xf numFmtId="0" fontId="1" fillId="2" borderId="6" xfId="5" applyFill="1" applyBorder="1" applyProtection="1"/>
    <xf numFmtId="0" fontId="1" fillId="2" borderId="0" xfId="5" applyFill="1" applyBorder="1" applyProtection="1"/>
    <xf numFmtId="0" fontId="1" fillId="2" borderId="7" xfId="5" applyFill="1" applyBorder="1" applyProtection="1"/>
    <xf numFmtId="0" fontId="1" fillId="4" borderId="0" xfId="5" applyFill="1" applyProtection="1"/>
    <xf numFmtId="0" fontId="1" fillId="2" borderId="2" xfId="5" applyFill="1" applyBorder="1" applyProtection="1"/>
    <xf numFmtId="0" fontId="1" fillId="2" borderId="3" xfId="5" applyFill="1" applyBorder="1" applyProtection="1"/>
    <xf numFmtId="0" fontId="6" fillId="2" borderId="0" xfId="5" applyFont="1" applyFill="1" applyBorder="1" applyAlignment="1" applyProtection="1">
      <alignment horizontal="center"/>
    </xf>
    <xf numFmtId="0" fontId="7" fillId="2" borderId="0" xfId="5" applyFont="1" applyFill="1" applyBorder="1" applyAlignment="1" applyProtection="1">
      <alignment horizontal="center"/>
    </xf>
    <xf numFmtId="0" fontId="8" fillId="2" borderId="2" xfId="5" applyFont="1" applyFill="1" applyBorder="1" applyProtection="1"/>
    <xf numFmtId="0" fontId="8" fillId="2" borderId="0" xfId="5" applyFont="1" applyFill="1" applyBorder="1" applyProtection="1"/>
    <xf numFmtId="0" fontId="8" fillId="2" borderId="3" xfId="5" applyFont="1" applyFill="1" applyBorder="1" applyProtection="1"/>
    <xf numFmtId="0" fontId="8" fillId="4" borderId="0" xfId="5" applyFont="1" applyFill="1" applyProtection="1"/>
    <xf numFmtId="0" fontId="3" fillId="3" borderId="1" xfId="5" applyFont="1" applyFill="1" applyBorder="1" applyAlignment="1" applyProtection="1">
      <alignment horizontal="center" vertical="center"/>
      <protection locked="0"/>
    </xf>
    <xf numFmtId="0" fontId="1" fillId="2" borderId="0" xfId="5" applyFill="1" applyBorder="1" applyAlignment="1" applyProtection="1">
      <alignment horizontal="center"/>
    </xf>
    <xf numFmtId="0" fontId="3" fillId="0" borderId="1" xfId="5" applyFont="1" applyFill="1" applyBorder="1" applyAlignment="1" applyProtection="1">
      <alignment horizontal="center" vertical="center"/>
    </xf>
    <xf numFmtId="0" fontId="3" fillId="2" borderId="0" xfId="5" applyFont="1" applyFill="1" applyBorder="1" applyAlignment="1" applyProtection="1">
      <alignment horizontal="center"/>
    </xf>
    <xf numFmtId="0" fontId="1" fillId="2" borderId="0" xfId="5" applyFill="1" applyBorder="1" applyProtection="1">
      <protection hidden="1"/>
    </xf>
    <xf numFmtId="0" fontId="3" fillId="2" borderId="0" xfId="5" applyFont="1" applyFill="1" applyBorder="1" applyProtection="1"/>
    <xf numFmtId="0" fontId="3" fillId="2" borderId="1" xfId="5" applyFont="1" applyFill="1" applyBorder="1" applyAlignment="1" applyProtection="1">
      <alignment horizontal="center"/>
      <protection hidden="1"/>
    </xf>
    <xf numFmtId="0" fontId="1" fillId="2" borderId="0" xfId="5" applyFont="1" applyFill="1" applyBorder="1" applyAlignment="1" applyProtection="1">
      <alignment horizontal="left" indent="4"/>
      <protection hidden="1"/>
    </xf>
    <xf numFmtId="3" fontId="3" fillId="3" borderId="1" xfId="5" applyNumberFormat="1" applyFont="1" applyFill="1" applyBorder="1" applyAlignment="1" applyProtection="1">
      <alignment horizontal="center" vertical="center"/>
      <protection locked="0"/>
    </xf>
    <xf numFmtId="165" fontId="3" fillId="3" borderId="1" xfId="5" applyNumberFormat="1" applyFont="1" applyFill="1" applyBorder="1" applyAlignment="1" applyProtection="1">
      <alignment horizontal="center" vertical="center"/>
      <protection locked="0"/>
    </xf>
    <xf numFmtId="3" fontId="3" fillId="2" borderId="1" xfId="5" applyNumberFormat="1" applyFont="1" applyFill="1" applyBorder="1" applyAlignment="1" applyProtection="1">
      <alignment horizontal="center"/>
      <protection hidden="1"/>
    </xf>
    <xf numFmtId="0" fontId="1" fillId="2" borderId="0" xfId="5" applyFont="1" applyFill="1" applyBorder="1" applyProtection="1"/>
    <xf numFmtId="0" fontId="4" fillId="2" borderId="0" xfId="5" applyFont="1" applyFill="1" applyBorder="1" applyProtection="1"/>
    <xf numFmtId="0" fontId="3" fillId="2" borderId="2" xfId="5" applyFont="1" applyFill="1" applyBorder="1" applyAlignment="1" applyProtection="1">
      <alignment horizontal="center" vertical="center" wrapText="1"/>
    </xf>
    <xf numFmtId="0" fontId="3" fillId="2" borderId="43" xfId="5" applyFont="1" applyFill="1" applyBorder="1" applyAlignment="1" applyProtection="1">
      <alignment horizontal="center" vertical="center" wrapText="1"/>
    </xf>
    <xf numFmtId="0" fontId="3" fillId="2" borderId="44" xfId="5" applyFont="1" applyFill="1" applyBorder="1" applyAlignment="1" applyProtection="1">
      <alignment horizontal="center" vertical="center" wrapText="1"/>
    </xf>
    <xf numFmtId="0" fontId="3" fillId="2" borderId="45"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3" fillId="3" borderId="47" xfId="5" applyFont="1" applyFill="1" applyBorder="1" applyAlignment="1" applyProtection="1">
      <alignment horizontal="center" vertical="center"/>
      <protection locked="0"/>
    </xf>
    <xf numFmtId="0" fontId="3" fillId="3" borderId="48" xfId="5" applyFont="1" applyFill="1" applyBorder="1" applyAlignment="1" applyProtection="1">
      <alignment horizontal="center" vertical="center"/>
      <protection locked="0"/>
    </xf>
    <xf numFmtId="0" fontId="3" fillId="3" borderId="49" xfId="5" applyFont="1" applyFill="1" applyBorder="1" applyAlignment="1" applyProtection="1">
      <alignment horizontal="center" vertical="center"/>
      <protection locked="0"/>
    </xf>
    <xf numFmtId="0" fontId="3" fillId="0" borderId="14" xfId="6" applyFont="1" applyFill="1" applyBorder="1"/>
    <xf numFmtId="0" fontId="1" fillId="0" borderId="34" xfId="6" applyFont="1" applyFill="1" applyBorder="1"/>
    <xf numFmtId="0" fontId="3" fillId="3" borderId="16" xfId="5" applyFont="1" applyFill="1" applyBorder="1" applyAlignment="1" applyProtection="1">
      <alignment horizontal="center" vertical="center"/>
      <protection locked="0"/>
    </xf>
    <xf numFmtId="0" fontId="3" fillId="3" borderId="17" xfId="5" applyFont="1" applyFill="1" applyBorder="1" applyAlignment="1" applyProtection="1">
      <alignment horizontal="center" vertical="center"/>
      <protection locked="0"/>
    </xf>
    <xf numFmtId="0" fontId="3" fillId="3" borderId="34" xfId="5" applyFont="1" applyFill="1" applyBorder="1" applyAlignment="1" applyProtection="1">
      <alignment horizontal="center" vertical="center"/>
      <protection locked="0"/>
    </xf>
    <xf numFmtId="0" fontId="3" fillId="0" borderId="16" xfId="6" applyFont="1" applyFill="1" applyBorder="1"/>
    <xf numFmtId="0" fontId="3" fillId="3" borderId="50" xfId="5" applyFont="1" applyFill="1" applyBorder="1" applyAlignment="1" applyProtection="1">
      <alignment horizontal="center" vertical="center"/>
      <protection locked="0"/>
    </xf>
    <xf numFmtId="0" fontId="3" fillId="3" borderId="51" xfId="5" applyFont="1" applyFill="1" applyBorder="1" applyAlignment="1" applyProtection="1">
      <alignment horizontal="center" vertical="center"/>
      <protection locked="0"/>
    </xf>
    <xf numFmtId="0" fontId="3" fillId="3" borderId="52" xfId="5" applyFont="1" applyFill="1" applyBorder="1" applyAlignment="1" applyProtection="1">
      <alignment horizontal="center" vertical="center"/>
      <protection locked="0"/>
    </xf>
    <xf numFmtId="0" fontId="3" fillId="3" borderId="19" xfId="5" applyFont="1" applyFill="1" applyBorder="1" applyAlignment="1" applyProtection="1">
      <alignment horizontal="center" vertical="center"/>
      <protection locked="0"/>
    </xf>
    <xf numFmtId="0" fontId="3" fillId="3" borderId="20" xfId="5" applyFont="1" applyFill="1" applyBorder="1" applyAlignment="1" applyProtection="1">
      <alignment horizontal="center" vertical="center"/>
      <protection locked="0"/>
    </xf>
    <xf numFmtId="0" fontId="3" fillId="3" borderId="33" xfId="5" applyFont="1" applyFill="1" applyBorder="1" applyAlignment="1" applyProtection="1">
      <alignment horizontal="center" vertical="center"/>
      <protection locked="0"/>
    </xf>
    <xf numFmtId="0" fontId="3" fillId="2" borderId="18" xfId="5" applyFont="1" applyFill="1" applyBorder="1" applyAlignment="1" applyProtection="1">
      <alignment horizontal="center" vertical="center"/>
    </xf>
    <xf numFmtId="0" fontId="3" fillId="0" borderId="19" xfId="6" applyFont="1" applyFill="1" applyBorder="1"/>
    <xf numFmtId="0" fontId="3" fillId="0" borderId="33" xfId="6" applyFont="1" applyFill="1" applyBorder="1"/>
    <xf numFmtId="0" fontId="4" fillId="2" borderId="0" xfId="5" applyFont="1" applyFill="1" applyBorder="1" applyAlignment="1" applyProtection="1"/>
    <xf numFmtId="0" fontId="1" fillId="4" borderId="0" xfId="5" applyFont="1" applyFill="1" applyProtection="1"/>
    <xf numFmtId="0" fontId="1" fillId="2" borderId="2" xfId="5" applyFont="1" applyFill="1" applyBorder="1" applyProtection="1"/>
    <xf numFmtId="0" fontId="3" fillId="2" borderId="8" xfId="5" applyFont="1" applyFill="1" applyBorder="1" applyAlignment="1" applyProtection="1">
      <alignment horizontal="center" vertical="center"/>
    </xf>
    <xf numFmtId="0" fontId="3" fillId="2" borderId="9" xfId="5" applyFont="1" applyFill="1" applyBorder="1" applyAlignment="1" applyProtection="1">
      <alignment horizontal="center" vertical="center"/>
    </xf>
    <xf numFmtId="0" fontId="3" fillId="2" borderId="11" xfId="5" applyFont="1" applyFill="1" applyBorder="1" applyAlignment="1" applyProtection="1">
      <alignment horizontal="center" vertical="center"/>
    </xf>
    <xf numFmtId="0" fontId="1" fillId="2" borderId="13" xfId="5" applyFont="1" applyFill="1" applyBorder="1" applyAlignment="1" applyProtection="1">
      <alignment horizontal="center" vertical="center"/>
    </xf>
    <xf numFmtId="2" fontId="1" fillId="2" borderId="24" xfId="5" applyNumberFormat="1" applyFont="1" applyFill="1" applyBorder="1" applyAlignment="1" applyProtection="1">
      <alignment horizontal="center" vertical="center"/>
      <protection hidden="1"/>
    </xf>
    <xf numFmtId="0" fontId="1" fillId="2" borderId="15" xfId="5" applyFont="1" applyFill="1" applyBorder="1" applyAlignment="1" applyProtection="1">
      <alignment horizontal="center" vertical="center"/>
    </xf>
    <xf numFmtId="0" fontId="1" fillId="2" borderId="16" xfId="5" applyFont="1" applyFill="1" applyBorder="1" applyAlignment="1" applyProtection="1">
      <alignment horizontal="center" vertical="center" wrapText="1"/>
    </xf>
    <xf numFmtId="2" fontId="1" fillId="2" borderId="16" xfId="5" applyNumberFormat="1" applyFont="1" applyFill="1" applyBorder="1" applyAlignment="1" applyProtection="1">
      <alignment horizontal="center" vertical="center" wrapText="1"/>
      <protection hidden="1"/>
    </xf>
    <xf numFmtId="0" fontId="1" fillId="2" borderId="15" xfId="5" applyFont="1" applyFill="1" applyBorder="1" applyAlignment="1" applyProtection="1">
      <alignment horizontal="center" vertical="center" wrapText="1"/>
    </xf>
    <xf numFmtId="0" fontId="1" fillId="2" borderId="18" xfId="5" applyFont="1" applyFill="1" applyBorder="1" applyAlignment="1" applyProtection="1">
      <alignment horizontal="center" vertical="center"/>
    </xf>
    <xf numFmtId="2" fontId="1" fillId="2" borderId="19" xfId="5" applyNumberFormat="1" applyFont="1" applyFill="1" applyBorder="1" applyAlignment="1" applyProtection="1">
      <alignment horizontal="center" vertical="center"/>
      <protection hidden="1"/>
    </xf>
    <xf numFmtId="2" fontId="3" fillId="2" borderId="31" xfId="5" applyNumberFormat="1" applyFont="1" applyFill="1" applyBorder="1" applyAlignment="1" applyProtection="1">
      <alignment horizontal="center" vertical="center" wrapText="1"/>
      <protection hidden="1"/>
    </xf>
    <xf numFmtId="0" fontId="1" fillId="2" borderId="0" xfId="5" applyFont="1" applyFill="1" applyBorder="1" applyAlignment="1" applyProtection="1">
      <alignment vertical="center"/>
      <protection hidden="1"/>
    </xf>
    <xf numFmtId="0" fontId="1" fillId="2" borderId="0" xfId="5" applyFont="1" applyFill="1" applyBorder="1" applyProtection="1">
      <protection hidden="1"/>
    </xf>
    <xf numFmtId="0" fontId="3" fillId="2" borderId="0" xfId="5" applyFont="1" applyFill="1" applyBorder="1" applyProtection="1">
      <protection hidden="1"/>
    </xf>
    <xf numFmtId="0" fontId="1" fillId="2" borderId="3" xfId="5" applyFill="1" applyBorder="1" applyProtection="1">
      <protection hidden="1"/>
    </xf>
    <xf numFmtId="10" fontId="0" fillId="0" borderId="1" xfId="3" applyNumberFormat="1" applyFont="1" applyFill="1" applyBorder="1" applyAlignment="1" applyProtection="1">
      <alignment horizontal="center"/>
      <protection hidden="1"/>
    </xf>
    <xf numFmtId="0" fontId="1" fillId="2" borderId="2" xfId="5" applyFill="1" applyBorder="1" applyAlignment="1" applyProtection="1">
      <protection hidden="1"/>
    </xf>
    <xf numFmtId="0" fontId="1" fillId="2" borderId="0" xfId="5" applyFill="1" applyBorder="1" applyAlignment="1" applyProtection="1">
      <protection hidden="1"/>
    </xf>
    <xf numFmtId="10" fontId="10" fillId="2" borderId="0" xfId="5" applyNumberFormat="1" applyFont="1" applyFill="1" applyBorder="1" applyAlignment="1" applyProtection="1">
      <alignment horizontal="left"/>
      <protection hidden="1"/>
    </xf>
    <xf numFmtId="10" fontId="1" fillId="2" borderId="0" xfId="5" applyNumberFormat="1" applyFill="1" applyBorder="1" applyAlignment="1" applyProtection="1">
      <alignment horizontal="center"/>
    </xf>
    <xf numFmtId="0" fontId="1" fillId="2" borderId="0" xfId="5" applyFill="1" applyBorder="1" applyAlignment="1" applyProtection="1">
      <alignment horizontal="center"/>
      <protection hidden="1"/>
    </xf>
    <xf numFmtId="3" fontId="1" fillId="2" borderId="1" xfId="5" applyNumberFormat="1" applyFill="1" applyBorder="1" applyAlignment="1" applyProtection="1">
      <alignment horizontal="center"/>
      <protection hidden="1"/>
    </xf>
    <xf numFmtId="0" fontId="13" fillId="2" borderId="0" xfId="5" applyFont="1" applyFill="1" applyBorder="1" applyProtection="1">
      <protection hidden="1"/>
    </xf>
    <xf numFmtId="1" fontId="1" fillId="2" borderId="1" xfId="5" applyNumberFormat="1" applyFill="1" applyBorder="1" applyAlignment="1" applyProtection="1">
      <alignment horizontal="center"/>
      <protection hidden="1"/>
    </xf>
    <xf numFmtId="1" fontId="10" fillId="2" borderId="0" xfId="5" applyNumberFormat="1" applyFont="1" applyFill="1" applyBorder="1" applyAlignment="1" applyProtection="1">
      <alignment horizontal="right"/>
      <protection hidden="1"/>
    </xf>
    <xf numFmtId="0" fontId="1" fillId="2" borderId="21" xfId="5" applyFill="1" applyBorder="1" applyProtection="1"/>
    <xf numFmtId="0" fontId="1" fillId="2" borderId="22" xfId="5" applyFill="1" applyBorder="1" applyProtection="1"/>
    <xf numFmtId="0" fontId="1" fillId="2" borderId="23" xfId="5" applyFill="1" applyBorder="1" applyProtection="1"/>
    <xf numFmtId="0" fontId="1" fillId="4" borderId="0" xfId="5" applyFill="1" applyBorder="1" applyProtection="1"/>
    <xf numFmtId="0" fontId="3" fillId="2" borderId="0" xfId="5" applyFont="1" applyFill="1" applyBorder="1" applyAlignment="1" applyProtection="1">
      <alignment horizontal="center" vertical="center"/>
    </xf>
    <xf numFmtId="0" fontId="3" fillId="2" borderId="46" xfId="5" applyFont="1" applyFill="1" applyBorder="1" applyAlignment="1" applyProtection="1">
      <alignment horizontal="center" vertical="center"/>
    </xf>
    <xf numFmtId="0" fontId="3" fillId="2" borderId="26" xfId="5" applyFont="1" applyFill="1" applyBorder="1" applyAlignment="1" applyProtection="1">
      <alignment horizontal="center" vertical="center"/>
    </xf>
    <xf numFmtId="0" fontId="3" fillId="2" borderId="27" xfId="5" applyFont="1" applyFill="1" applyBorder="1" applyAlignment="1" applyProtection="1">
      <alignment horizontal="center" vertical="center"/>
    </xf>
    <xf numFmtId="0" fontId="3" fillId="2" borderId="0" xfId="5" applyFont="1" applyFill="1" applyBorder="1" applyAlignment="1" applyProtection="1">
      <alignment horizontal="left"/>
    </xf>
    <xf numFmtId="0" fontId="15" fillId="2" borderId="0" xfId="0" applyFont="1" applyFill="1" applyBorder="1" applyAlignment="1" applyProtection="1">
      <alignment horizontal="left"/>
    </xf>
    <xf numFmtId="0" fontId="3" fillId="0" borderId="16" xfId="0" applyFont="1" applyFill="1" applyBorder="1" applyAlignment="1">
      <alignment horizontal="center" vertical="top" wrapText="1"/>
    </xf>
    <xf numFmtId="166" fontId="1" fillId="0" borderId="17" xfId="2" applyNumberFormat="1" applyFont="1" applyFill="1" applyBorder="1"/>
    <xf numFmtId="9" fontId="1" fillId="0" borderId="51" xfId="2" applyNumberFormat="1" applyFont="1" applyFill="1" applyBorder="1"/>
    <xf numFmtId="1" fontId="1" fillId="0" borderId="51" xfId="2" applyNumberFormat="1" applyFont="1" applyFill="1" applyBorder="1"/>
    <xf numFmtId="166" fontId="1" fillId="0" borderId="34" xfId="2" applyNumberFormat="1" applyFont="1" applyFill="1" applyBorder="1"/>
    <xf numFmtId="166" fontId="1" fillId="0" borderId="20" xfId="2" applyNumberFormat="1" applyFont="1" applyFill="1" applyBorder="1"/>
    <xf numFmtId="166" fontId="1" fillId="0" borderId="33" xfId="2" applyNumberFormat="1" applyFont="1" applyFill="1" applyBorder="1"/>
    <xf numFmtId="166" fontId="1" fillId="0" borderId="19" xfId="2" applyNumberFormat="1" applyFont="1" applyFill="1" applyBorder="1" applyAlignment="1">
      <alignment vertical="top" wrapText="1"/>
    </xf>
    <xf numFmtId="0" fontId="3" fillId="2" borderId="0" xfId="5" applyFont="1" applyFill="1" applyBorder="1" applyAlignment="1" applyProtection="1">
      <alignment horizontal="center"/>
      <protection hidden="1"/>
    </xf>
    <xf numFmtId="0" fontId="3" fillId="2" borderId="14" xfId="0" applyFont="1" applyFill="1" applyBorder="1" applyProtection="1"/>
    <xf numFmtId="167" fontId="3" fillId="2" borderId="1" xfId="0" applyNumberFormat="1" applyFont="1" applyFill="1" applyBorder="1" applyProtection="1"/>
    <xf numFmtId="9" fontId="0" fillId="4" borderId="0" xfId="3" applyFont="1" applyFill="1" applyProtection="1"/>
    <xf numFmtId="9" fontId="1" fillId="4" borderId="0" xfId="3" applyFill="1" applyProtection="1"/>
    <xf numFmtId="0" fontId="3" fillId="2" borderId="4"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3" fontId="1" fillId="0" borderId="34" xfId="0" applyNumberFormat="1" applyFont="1" applyFill="1" applyBorder="1"/>
    <xf numFmtId="3" fontId="1" fillId="0" borderId="52" xfId="0" applyNumberFormat="1" applyFont="1" applyFill="1" applyBorder="1"/>
    <xf numFmtId="0" fontId="1" fillId="0" borderId="19" xfId="0" applyFont="1" applyFill="1" applyBorder="1" applyAlignment="1">
      <alignment horizontal="justify"/>
    </xf>
    <xf numFmtId="0" fontId="1" fillId="0" borderId="20" xfId="0" applyFont="1" applyFill="1" applyBorder="1" applyAlignment="1">
      <alignment horizontal="justify"/>
    </xf>
    <xf numFmtId="0" fontId="3" fillId="0" borderId="1" xfId="0" applyFont="1" applyFill="1" applyBorder="1"/>
    <xf numFmtId="2" fontId="3" fillId="0" borderId="32" xfId="6" applyNumberFormat="1" applyFont="1" applyFill="1" applyBorder="1" applyAlignment="1">
      <alignment horizontal="left"/>
    </xf>
    <xf numFmtId="0" fontId="3" fillId="0" borderId="4" xfId="6" applyFont="1" applyFill="1" applyBorder="1" applyAlignment="1">
      <alignment horizontal="center" vertical="center"/>
    </xf>
    <xf numFmtId="0" fontId="0" fillId="0" borderId="16" xfId="0" applyFill="1" applyBorder="1"/>
    <xf numFmtId="0" fontId="0" fillId="0" borderId="1" xfId="0" applyFill="1" applyBorder="1"/>
    <xf numFmtId="0" fontId="3" fillId="0" borderId="47" xfId="0" applyFont="1" applyFill="1" applyBorder="1" applyAlignment="1">
      <alignment horizontal="center" vertical="center" wrapText="1"/>
    </xf>
    <xf numFmtId="0" fontId="1" fillId="0" borderId="33" xfId="6" applyFont="1" applyFill="1" applyBorder="1"/>
    <xf numFmtId="0" fontId="3" fillId="0" borderId="49" xfId="0" applyFont="1" applyFill="1" applyBorder="1" applyAlignment="1">
      <alignment horizontal="center" vertical="center" wrapText="1"/>
    </xf>
    <xf numFmtId="0" fontId="29" fillId="2" borderId="36" xfId="0" applyFont="1" applyFill="1" applyBorder="1" applyProtection="1"/>
    <xf numFmtId="0" fontId="3" fillId="3" borderId="17" xfId="5" applyFont="1" applyFill="1" applyBorder="1" applyAlignment="1" applyProtection="1">
      <alignment horizontal="center" vertical="center"/>
      <protection locked="0"/>
    </xf>
    <xf numFmtId="0" fontId="3" fillId="2" borderId="4" xfId="5"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5" xfId="6"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0" xfId="6" applyFont="1" applyFill="1" applyBorder="1" applyAlignment="1">
      <alignment horizontal="center" vertical="center" wrapText="1"/>
    </xf>
    <xf numFmtId="0" fontId="3" fillId="0" borderId="55" xfId="6" applyFont="1" applyFill="1" applyBorder="1" applyAlignment="1">
      <alignment horizontal="center" vertical="center" wrapText="1"/>
    </xf>
    <xf numFmtId="1" fontId="0" fillId="0" borderId="29" xfId="0" applyNumberFormat="1" applyFill="1" applyBorder="1"/>
    <xf numFmtId="167" fontId="3" fillId="2" borderId="16" xfId="0" applyNumberFormat="1" applyFont="1" applyFill="1" applyBorder="1" applyProtection="1"/>
    <xf numFmtId="0" fontId="3" fillId="0" borderId="16" xfId="0" applyFont="1" applyFill="1" applyBorder="1" applyAlignment="1" applyProtection="1">
      <alignment horizontal="center" vertical="center"/>
    </xf>
    <xf numFmtId="1" fontId="0" fillId="0" borderId="33" xfId="0" applyNumberFormat="1" applyFill="1" applyBorder="1"/>
    <xf numFmtId="0" fontId="3" fillId="2" borderId="1" xfId="0"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protection hidden="1"/>
    </xf>
    <xf numFmtId="0" fontId="3" fillId="0" borderId="4" xfId="0" applyFont="1" applyFill="1" applyBorder="1" applyAlignment="1" applyProtection="1">
      <alignment horizontal="center"/>
    </xf>
    <xf numFmtId="0" fontId="1" fillId="0" borderId="19" xfId="0"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3" fillId="3" borderId="1" xfId="5" applyFont="1" applyFill="1" applyBorder="1" applyAlignment="1" applyProtection="1">
      <alignment horizontal="center" vertical="center" wrapText="1"/>
      <protection locked="0"/>
    </xf>
    <xf numFmtId="0" fontId="3" fillId="2" borderId="0" xfId="5" applyFont="1" applyFill="1" applyBorder="1" applyAlignment="1" applyProtection="1">
      <alignment wrapText="1"/>
    </xf>
    <xf numFmtId="0" fontId="3" fillId="2" borderId="0" xfId="0" applyFont="1" applyFill="1" applyBorder="1" applyAlignment="1" applyProtection="1">
      <alignment wrapText="1"/>
    </xf>
    <xf numFmtId="0" fontId="0" fillId="7" borderId="0" xfId="0" applyFill="1"/>
    <xf numFmtId="0" fontId="31" fillId="2" borderId="0" xfId="0" applyFont="1" applyFill="1" applyBorder="1"/>
    <xf numFmtId="0" fontId="3" fillId="7" borderId="0" xfId="5" applyFont="1" applyFill="1" applyBorder="1" applyAlignment="1" applyProtection="1">
      <alignment horizontal="center" wrapText="1"/>
    </xf>
    <xf numFmtId="0" fontId="3" fillId="7" borderId="0" xfId="5" applyFont="1" applyFill="1" applyBorder="1" applyAlignment="1" applyProtection="1">
      <alignment horizontal="center" vertical="center"/>
      <protection locked="0"/>
    </xf>
    <xf numFmtId="0" fontId="1" fillId="7" borderId="0" xfId="5" applyFill="1" applyProtection="1"/>
    <xf numFmtId="0" fontId="3" fillId="2" borderId="0" xfId="5" applyFont="1" applyFill="1" applyBorder="1" applyAlignment="1" applyProtection="1">
      <alignment vertical="center" wrapText="1"/>
    </xf>
    <xf numFmtId="0" fontId="3" fillId="0" borderId="14"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167" fontId="3" fillId="2" borderId="14" xfId="0" applyNumberFormat="1" applyFont="1" applyFill="1" applyBorder="1" applyProtection="1"/>
    <xf numFmtId="167" fontId="3" fillId="2" borderId="60" xfId="0" applyNumberFormat="1" applyFont="1" applyFill="1" applyBorder="1" applyProtection="1"/>
    <xf numFmtId="167" fontId="3" fillId="2" borderId="44" xfId="0" applyNumberFormat="1" applyFont="1" applyFill="1" applyBorder="1" applyProtection="1"/>
    <xf numFmtId="1" fontId="3" fillId="0" borderId="1" xfId="0" applyNumberFormat="1" applyFont="1" applyFill="1" applyBorder="1" applyAlignment="1">
      <alignment horizontal="center"/>
    </xf>
    <xf numFmtId="10" fontId="0" fillId="0" borderId="0" xfId="3" applyNumberFormat="1" applyFont="1" applyFill="1" applyBorder="1" applyAlignment="1" applyProtection="1">
      <alignment horizontal="center"/>
      <protection hidden="1"/>
    </xf>
    <xf numFmtId="1" fontId="0" fillId="0" borderId="0" xfId="3" applyNumberFormat="1" applyFont="1" applyFill="1" applyBorder="1" applyAlignment="1" applyProtection="1">
      <alignment horizontal="center"/>
      <protection hidden="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5" fillId="0" borderId="33" xfId="0" applyFont="1" applyFill="1" applyBorder="1" applyAlignment="1">
      <alignment vertical="center" wrapText="1"/>
    </xf>
    <xf numFmtId="0" fontId="3" fillId="2" borderId="1" xfId="0" applyFont="1" applyFill="1" applyBorder="1" applyAlignment="1" applyProtection="1">
      <alignment horizontal="center" vertical="center"/>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0" fontId="3" fillId="7" borderId="0" xfId="0" applyFont="1" applyFill="1" applyBorder="1" applyProtection="1"/>
    <xf numFmtId="2" fontId="36" fillId="0" borderId="67" xfId="0" applyNumberFormat="1" applyFont="1" applyFill="1" applyBorder="1" applyAlignment="1">
      <alignment vertical="center" wrapText="1"/>
    </xf>
    <xf numFmtId="0" fontId="3" fillId="2" borderId="4" xfId="5" applyFont="1" applyFill="1" applyBorder="1" applyAlignment="1" applyProtection="1">
      <alignment horizontal="center" vertical="center"/>
    </xf>
    <xf numFmtId="0" fontId="14" fillId="5" borderId="2" xfId="5" applyFont="1" applyFill="1" applyBorder="1" applyAlignment="1" applyProtection="1">
      <alignment vertical="center"/>
    </xf>
    <xf numFmtId="0" fontId="14" fillId="5" borderId="0" xfId="5" applyFont="1" applyFill="1" applyBorder="1" applyAlignment="1" applyProtection="1">
      <alignment vertical="center"/>
    </xf>
    <xf numFmtId="0" fontId="14" fillId="5" borderId="3" xfId="5" applyFont="1" applyFill="1" applyBorder="1" applyAlignment="1" applyProtection="1">
      <alignment vertical="center"/>
    </xf>
    <xf numFmtId="0" fontId="14" fillId="4" borderId="0" xfId="5" applyFont="1" applyFill="1" applyAlignment="1" applyProtection="1">
      <alignment vertical="center"/>
    </xf>
    <xf numFmtId="0" fontId="14" fillId="5" borderId="2" xfId="0" applyFont="1" applyFill="1" applyBorder="1" applyAlignment="1" applyProtection="1">
      <alignment vertical="center"/>
    </xf>
    <xf numFmtId="0" fontId="14" fillId="5" borderId="0" xfId="0" applyFont="1" applyFill="1" applyBorder="1" applyAlignment="1" applyProtection="1">
      <alignment vertical="center"/>
    </xf>
    <xf numFmtId="0" fontId="14" fillId="5" borderId="3" xfId="0" applyFont="1" applyFill="1" applyBorder="1" applyAlignment="1" applyProtection="1">
      <alignment vertical="center"/>
    </xf>
    <xf numFmtId="0" fontId="14" fillId="4" borderId="0" xfId="0" applyFont="1" applyFill="1" applyAlignment="1" applyProtection="1">
      <alignment vertical="center"/>
    </xf>
    <xf numFmtId="0" fontId="14" fillId="4" borderId="2" xfId="0" applyFont="1" applyFill="1" applyBorder="1" applyAlignment="1" applyProtection="1">
      <alignment vertical="center"/>
    </xf>
    <xf numFmtId="0" fontId="1" fillId="0" borderId="0" xfId="0" applyFont="1" applyProtection="1"/>
    <xf numFmtId="14" fontId="24" fillId="0" borderId="0" xfId="0" applyNumberFormat="1" applyFont="1" applyFill="1" applyProtection="1"/>
    <xf numFmtId="0" fontId="1" fillId="0" borderId="0" xfId="0" applyFont="1" applyAlignment="1" applyProtection="1">
      <alignment wrapText="1"/>
    </xf>
    <xf numFmtId="14" fontId="27" fillId="0" borderId="0" xfId="0" applyNumberFormat="1" applyFont="1" applyFill="1" applyBorder="1" applyProtection="1"/>
    <xf numFmtId="0" fontId="37" fillId="5" borderId="0" xfId="5" applyFont="1" applyFill="1" applyBorder="1" applyAlignment="1" applyProtection="1">
      <alignment vertical="center"/>
    </xf>
    <xf numFmtId="0" fontId="3" fillId="2" borderId="1" xfId="5" applyFont="1" applyFill="1" applyBorder="1" applyAlignment="1" applyProtection="1">
      <alignment horizontal="center" vertical="center"/>
    </xf>
    <xf numFmtId="0" fontId="38" fillId="4" borderId="0" xfId="0" applyFont="1" applyFill="1" applyProtection="1"/>
    <xf numFmtId="1" fontId="38" fillId="4" borderId="0" xfId="0" applyNumberFormat="1" applyFont="1" applyFill="1" applyProtection="1"/>
    <xf numFmtId="0" fontId="3" fillId="6" borderId="63" xfId="0" applyFont="1" applyFill="1" applyBorder="1" applyAlignment="1" applyProtection="1">
      <alignment horizontal="center" vertical="center" wrapText="1"/>
      <protection locked="0"/>
    </xf>
    <xf numFmtId="0" fontId="3" fillId="6" borderId="47"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54" xfId="0" applyFont="1" applyFill="1" applyBorder="1" applyProtection="1">
      <protection locked="0"/>
    </xf>
    <xf numFmtId="0" fontId="3" fillId="6" borderId="61" xfId="0" applyFont="1" applyFill="1" applyBorder="1" applyProtection="1">
      <protection locked="0"/>
    </xf>
    <xf numFmtId="0" fontId="3" fillId="6" borderId="59" xfId="0" applyFont="1" applyFill="1" applyBorder="1" applyProtection="1">
      <protection locked="0"/>
    </xf>
    <xf numFmtId="3" fontId="1" fillId="6" borderId="16" xfId="0" applyNumberFormat="1" applyFont="1" applyFill="1" applyBorder="1" applyAlignment="1" applyProtection="1">
      <alignment horizontal="justify"/>
      <protection locked="0"/>
    </xf>
    <xf numFmtId="0" fontId="3" fillId="6" borderId="67" xfId="6" applyFont="1" applyFill="1" applyBorder="1" applyAlignment="1" applyProtection="1">
      <alignment horizontal="center" vertical="center"/>
      <protection locked="0"/>
    </xf>
    <xf numFmtId="0" fontId="1" fillId="6" borderId="49" xfId="6" applyFont="1" applyFill="1" applyBorder="1" applyProtection="1">
      <protection locked="0"/>
    </xf>
    <xf numFmtId="1" fontId="0" fillId="6" borderId="16" xfId="0" applyNumberFormat="1" applyFill="1" applyBorder="1" applyProtection="1">
      <protection locked="0"/>
    </xf>
    <xf numFmtId="0" fontId="1" fillId="6" borderId="16" xfId="0" applyFont="1" applyFill="1" applyBorder="1" applyAlignment="1" applyProtection="1">
      <protection locked="0"/>
    </xf>
    <xf numFmtId="0" fontId="1" fillId="6" borderId="66" xfId="0" applyFont="1" applyFill="1" applyBorder="1" applyAlignment="1" applyProtection="1">
      <protection locked="0"/>
    </xf>
    <xf numFmtId="0" fontId="1" fillId="6" borderId="16" xfId="0" applyFont="1" applyFill="1" applyBorder="1" applyProtection="1">
      <protection locked="0"/>
    </xf>
    <xf numFmtId="0" fontId="0" fillId="6" borderId="16" xfId="0" applyFill="1" applyBorder="1" applyProtection="1">
      <protection locked="0"/>
    </xf>
    <xf numFmtId="1" fontId="0" fillId="6" borderId="19" xfId="0" applyNumberFormat="1" applyFill="1" applyBorder="1" applyProtection="1">
      <protection locked="0"/>
    </xf>
    <xf numFmtId="0" fontId="1" fillId="6" borderId="19" xfId="0" applyFont="1" applyFill="1" applyBorder="1" applyAlignment="1" applyProtection="1">
      <protection locked="0"/>
    </xf>
    <xf numFmtId="0" fontId="1" fillId="6" borderId="58" xfId="0" applyFont="1" applyFill="1" applyBorder="1" applyAlignment="1" applyProtection="1">
      <protection locked="0"/>
    </xf>
    <xf numFmtId="0" fontId="0" fillId="6" borderId="19" xfId="0" applyFill="1" applyBorder="1" applyProtection="1">
      <protection locked="0"/>
    </xf>
    <xf numFmtId="0" fontId="35" fillId="6" borderId="18" xfId="0" applyFont="1" applyFill="1" applyBorder="1" applyAlignment="1" applyProtection="1">
      <alignment wrapText="1"/>
      <protection locked="0"/>
    </xf>
    <xf numFmtId="0" fontId="35" fillId="6" borderId="19" xfId="0" applyFont="1" applyFill="1" applyBorder="1" applyAlignment="1" applyProtection="1">
      <alignment wrapText="1"/>
      <protection locked="0"/>
    </xf>
    <xf numFmtId="3" fontId="1" fillId="6" borderId="34" xfId="0" applyNumberFormat="1" applyFont="1" applyFill="1" applyBorder="1" applyAlignment="1" applyProtection="1">
      <alignment horizontal="justify"/>
      <protection locked="0"/>
    </xf>
    <xf numFmtId="3" fontId="1" fillId="6" borderId="33" xfId="0" applyNumberFormat="1" applyFont="1" applyFill="1" applyBorder="1" applyAlignment="1" applyProtection="1">
      <alignment horizontal="justify"/>
      <protection locked="0"/>
    </xf>
    <xf numFmtId="2" fontId="3" fillId="2" borderId="32" xfId="0" applyNumberFormat="1" applyFont="1" applyFill="1" applyBorder="1" applyAlignment="1" applyProtection="1">
      <alignment horizontal="left"/>
    </xf>
    <xf numFmtId="0" fontId="39" fillId="2" borderId="0" xfId="0" applyFont="1" applyFill="1" applyBorder="1" applyProtection="1"/>
    <xf numFmtId="2" fontId="29" fillId="0" borderId="36" xfId="0" applyNumberFormat="1" applyFont="1" applyFill="1" applyBorder="1" applyAlignment="1">
      <alignment horizontal="left"/>
    </xf>
    <xf numFmtId="2" fontId="3" fillId="2" borderId="1" xfId="0" applyNumberFormat="1" applyFont="1" applyFill="1" applyBorder="1" applyAlignment="1" applyProtection="1">
      <alignment horizontal="center"/>
      <protection hidden="1"/>
    </xf>
    <xf numFmtId="0" fontId="32" fillId="2" borderId="0" xfId="0" applyFont="1" applyFill="1" applyBorder="1" applyAlignment="1">
      <alignment horizontal="justify" vertical="justify" wrapText="1"/>
    </xf>
    <xf numFmtId="0" fontId="32" fillId="2" borderId="0" xfId="0" applyFont="1" applyFill="1" applyBorder="1" applyAlignment="1">
      <alignment horizontal="justify" vertical="justify"/>
    </xf>
    <xf numFmtId="0" fontId="3" fillId="2" borderId="42" xfId="5" applyFont="1" applyFill="1" applyBorder="1" applyAlignment="1" applyProtection="1">
      <alignment horizontal="center" vertical="center" wrapText="1"/>
    </xf>
    <xf numFmtId="0" fontId="3" fillId="2" borderId="35" xfId="5" applyFont="1" applyFill="1" applyBorder="1" applyAlignment="1" applyProtection="1">
      <alignment horizontal="center" vertical="center" wrapText="1"/>
    </xf>
    <xf numFmtId="0" fontId="3" fillId="0" borderId="42" xfId="5" applyFont="1" applyFill="1" applyBorder="1" applyAlignment="1" applyProtection="1">
      <alignment horizontal="center" vertical="center"/>
    </xf>
    <xf numFmtId="0" fontId="3" fillId="0" borderId="35" xfId="5" applyFont="1" applyFill="1" applyBorder="1" applyAlignment="1" applyProtection="1">
      <alignment horizontal="center" vertical="center"/>
    </xf>
    <xf numFmtId="0" fontId="28" fillId="2" borderId="2" xfId="5" applyFont="1" applyFill="1" applyBorder="1" applyAlignment="1" applyProtection="1">
      <alignment horizontal="left" wrapText="1"/>
    </xf>
    <xf numFmtId="0" fontId="28" fillId="2" borderId="0" xfId="5" applyFont="1" applyFill="1" applyBorder="1" applyAlignment="1" applyProtection="1">
      <alignment horizontal="left" wrapText="1"/>
    </xf>
    <xf numFmtId="0" fontId="30" fillId="2" borderId="2" xfId="5" applyFont="1" applyFill="1" applyBorder="1" applyAlignment="1" applyProtection="1">
      <alignment horizontal="left" vertical="center" wrapText="1"/>
    </xf>
    <xf numFmtId="0" fontId="30" fillId="2" borderId="0" xfId="5" applyFont="1" applyFill="1" applyBorder="1" applyAlignment="1" applyProtection="1">
      <alignment horizontal="left" vertical="center" wrapText="1"/>
    </xf>
    <xf numFmtId="0" fontId="30" fillId="2" borderId="0" xfId="5" applyFont="1" applyFill="1" applyBorder="1" applyAlignment="1" applyProtection="1">
      <alignment horizontal="center" vertical="center" wrapText="1"/>
    </xf>
    <xf numFmtId="0" fontId="1" fillId="2" borderId="0" xfId="0" applyFont="1" applyFill="1" applyBorder="1" applyAlignment="1" applyProtection="1">
      <alignment wrapText="1"/>
      <protection hidden="1"/>
    </xf>
    <xf numFmtId="0" fontId="1" fillId="0" borderId="0" xfId="0" applyFont="1" applyAlignment="1">
      <alignment wrapText="1"/>
    </xf>
    <xf numFmtId="0" fontId="3" fillId="0" borderId="6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6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8" xfId="0" applyFont="1" applyFill="1" applyBorder="1" applyAlignment="1">
      <alignment horizontal="center" vertical="top" wrapText="1"/>
    </xf>
    <xf numFmtId="0" fontId="3" fillId="0" borderId="53" xfId="0" applyFont="1" applyFill="1" applyBorder="1" applyAlignment="1">
      <alignment horizontal="center" vertical="top" wrapText="1"/>
    </xf>
    <xf numFmtId="0" fontId="3" fillId="0" borderId="54" xfId="0" applyFont="1" applyFill="1" applyBorder="1" applyAlignment="1">
      <alignment horizontal="center" vertical="top" wrapText="1"/>
    </xf>
    <xf numFmtId="0" fontId="3" fillId="0" borderId="60" xfId="0" applyFont="1" applyFill="1" applyBorder="1" applyAlignment="1">
      <alignment horizontal="center" wrapText="1"/>
    </xf>
    <xf numFmtId="0" fontId="3" fillId="0" borderId="14" xfId="0" applyFont="1" applyFill="1" applyBorder="1" applyAlignment="1">
      <alignment horizontal="center" wrapText="1"/>
    </xf>
    <xf numFmtId="0" fontId="3" fillId="2" borderId="4" xfId="5" applyFont="1" applyFill="1" applyBorder="1" applyAlignment="1" applyProtection="1">
      <alignment horizontal="center"/>
    </xf>
    <xf numFmtId="0" fontId="3" fillId="2" borderId="32" xfId="5" applyFont="1" applyFill="1" applyBorder="1" applyAlignment="1" applyProtection="1">
      <alignment horizontal="center"/>
    </xf>
    <xf numFmtId="0" fontId="3" fillId="0" borderId="57" xfId="0" applyFont="1" applyFill="1" applyBorder="1" applyAlignment="1">
      <alignment horizontal="center" vertical="top" wrapText="1"/>
    </xf>
    <xf numFmtId="0" fontId="3" fillId="0" borderId="58" xfId="0" applyFont="1" applyFill="1" applyBorder="1" applyAlignment="1">
      <alignment horizontal="center" vertical="top" wrapText="1"/>
    </xf>
    <xf numFmtId="0" fontId="3" fillId="0" borderId="5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5" xfId="5" applyBorder="1" applyAlignment="1"/>
    <xf numFmtId="0" fontId="1" fillId="0" borderId="35" xfId="5" applyBorder="1" applyAlignment="1">
      <alignment wrapText="1"/>
    </xf>
    <xf numFmtId="0" fontId="3" fillId="2" borderId="4" xfId="5" applyFont="1" applyFill="1" applyBorder="1" applyAlignment="1" applyProtection="1">
      <alignment horizontal="center" vertical="center" wrapText="1"/>
    </xf>
    <xf numFmtId="0" fontId="1" fillId="0" borderId="36" xfId="5" applyBorder="1" applyAlignment="1">
      <alignment horizontal="center" vertical="center" wrapText="1"/>
    </xf>
    <xf numFmtId="0" fontId="1" fillId="0" borderId="32" xfId="5" applyBorder="1" applyAlignment="1">
      <alignment horizontal="center" vertical="center" wrapText="1"/>
    </xf>
    <xf numFmtId="0" fontId="3" fillId="0" borderId="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2" borderId="1" xfId="5" applyFont="1" applyFill="1" applyBorder="1" applyAlignment="1" applyProtection="1">
      <alignment horizontal="center" vertical="center" wrapText="1"/>
    </xf>
    <xf numFmtId="0" fontId="1" fillId="0" borderId="1" xfId="5" applyBorder="1" applyAlignment="1">
      <alignment horizontal="center" vertical="center" wrapText="1"/>
    </xf>
    <xf numFmtId="0" fontId="15" fillId="2" borderId="0" xfId="0" applyFont="1" applyFill="1" applyBorder="1" applyAlignment="1" applyProtection="1">
      <alignment horizontal="left"/>
    </xf>
    <xf numFmtId="0" fontId="8" fillId="2" borderId="4" xfId="5" applyFont="1" applyFill="1" applyBorder="1" applyAlignment="1" applyProtection="1">
      <alignment horizontal="center"/>
    </xf>
    <xf numFmtId="0" fontId="8" fillId="2" borderId="32" xfId="5" applyFont="1" applyFill="1" applyBorder="1" applyAlignment="1" applyProtection="1">
      <alignment horizontal="center"/>
    </xf>
    <xf numFmtId="0" fontId="3" fillId="2" borderId="4" xfId="5" applyFont="1" applyFill="1" applyBorder="1" applyAlignment="1" applyProtection="1">
      <alignment horizontal="center" vertical="center"/>
    </xf>
    <xf numFmtId="0" fontId="3" fillId="2" borderId="36" xfId="5" applyFont="1" applyFill="1" applyBorder="1" applyAlignment="1" applyProtection="1">
      <alignment horizontal="center" vertical="center"/>
    </xf>
    <xf numFmtId="0" fontId="3" fillId="2" borderId="37" xfId="5" applyFont="1" applyFill="1" applyBorder="1" applyAlignment="1" applyProtection="1">
      <alignment horizontal="center" vertical="center"/>
    </xf>
    <xf numFmtId="9" fontId="0" fillId="0" borderId="21" xfId="0" applyNumberFormat="1" applyFill="1" applyBorder="1" applyAlignment="1">
      <alignment horizontal="center" wrapText="1"/>
    </xf>
    <xf numFmtId="9" fontId="0" fillId="0" borderId="22" xfId="0" applyNumberFormat="1" applyFill="1" applyBorder="1" applyAlignment="1">
      <alignment horizontal="center" wrapText="1"/>
    </xf>
    <xf numFmtId="9" fontId="0" fillId="0" borderId="23" xfId="0" applyNumberFormat="1" applyFill="1" applyBorder="1" applyAlignment="1">
      <alignment horizontal="center" wrapText="1"/>
    </xf>
    <xf numFmtId="0" fontId="3" fillId="0" borderId="69" xfId="6" applyFont="1" applyFill="1" applyBorder="1" applyAlignment="1">
      <alignment horizontal="left" wrapText="1"/>
    </xf>
    <xf numFmtId="0" fontId="3" fillId="0" borderId="62" xfId="6" applyFont="1" applyFill="1" applyBorder="1" applyAlignment="1">
      <alignment horizontal="left" wrapText="1"/>
    </xf>
    <xf numFmtId="0" fontId="0" fillId="0" borderId="57" xfId="0" applyFill="1" applyBorder="1" applyAlignment="1">
      <alignment horizontal="left" wrapText="1"/>
    </xf>
    <xf numFmtId="0" fontId="0" fillId="0" borderId="58" xfId="0" applyFill="1" applyBorder="1" applyAlignment="1">
      <alignment horizontal="left" wrapText="1"/>
    </xf>
    <xf numFmtId="0" fontId="0" fillId="0" borderId="59" xfId="0" applyFill="1" applyBorder="1" applyAlignment="1">
      <alignment horizontal="left" wrapText="1"/>
    </xf>
    <xf numFmtId="0" fontId="3" fillId="0" borderId="68"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28" fillId="0" borderId="2" xfId="0" applyFont="1" applyFill="1" applyBorder="1" applyAlignment="1">
      <alignment horizontal="center" wrapText="1"/>
    </xf>
    <xf numFmtId="0" fontId="28" fillId="0" borderId="0" xfId="0" applyFont="1" applyFill="1" applyBorder="1" applyAlignment="1">
      <alignment horizontal="center" wrapText="1"/>
    </xf>
    <xf numFmtId="0" fontId="3" fillId="0" borderId="53" xfId="0" applyFont="1" applyFill="1" applyBorder="1" applyAlignment="1">
      <alignment horizontal="center" vertical="center" wrapText="1"/>
    </xf>
    <xf numFmtId="0" fontId="0" fillId="0" borderId="65" xfId="0" applyFill="1" applyBorder="1" applyAlignment="1">
      <alignment horizontal="left" wrapText="1"/>
    </xf>
    <xf numFmtId="0" fontId="0" fillId="0" borderId="66" xfId="0" applyFill="1" applyBorder="1" applyAlignment="1">
      <alignment horizontal="left" wrapText="1"/>
    </xf>
    <xf numFmtId="0" fontId="0" fillId="0" borderId="61" xfId="0" applyFill="1" applyBorder="1" applyAlignment="1">
      <alignment horizontal="left" wrapText="1"/>
    </xf>
    <xf numFmtId="0" fontId="3" fillId="0" borderId="24" xfId="0" applyFont="1" applyFill="1" applyBorder="1" applyAlignment="1">
      <alignment horizontal="center" vertical="center" wrapText="1"/>
    </xf>
    <xf numFmtId="0" fontId="3" fillId="0" borderId="0" xfId="6" applyFont="1" applyFill="1" applyBorder="1" applyAlignment="1">
      <alignment horizontal="left" wrapText="1"/>
    </xf>
    <xf numFmtId="0" fontId="3" fillId="0" borderId="0" xfId="0" applyFont="1" applyBorder="1" applyAlignment="1"/>
    <xf numFmtId="0" fontId="3" fillId="0" borderId="48" xfId="0" applyFont="1" applyFill="1" applyBorder="1" applyAlignment="1">
      <alignment horizontal="center" wrapText="1"/>
    </xf>
    <xf numFmtId="0" fontId="3" fillId="0" borderId="53" xfId="0" applyFont="1" applyFill="1" applyBorder="1" applyAlignment="1">
      <alignment horizontal="center" wrapText="1"/>
    </xf>
    <xf numFmtId="0" fontId="3" fillId="0" borderId="64" xfId="0" applyFont="1" applyFill="1" applyBorder="1" applyAlignment="1">
      <alignment horizontal="center" wrapText="1"/>
    </xf>
    <xf numFmtId="0" fontId="1"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57" xfId="6"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3" fillId="0" borderId="4" xfId="0" applyFont="1" applyFill="1" applyBorder="1" applyAlignment="1">
      <alignment horizontal="center" wrapText="1"/>
    </xf>
    <xf numFmtId="0" fontId="3" fillId="0" borderId="36" xfId="0" applyFont="1" applyFill="1" applyBorder="1" applyAlignment="1">
      <alignment horizontal="center" wrapText="1"/>
    </xf>
    <xf numFmtId="0" fontId="3" fillId="0" borderId="32" xfId="0" applyFont="1" applyFill="1" applyBorder="1" applyAlignment="1">
      <alignment horizontal="center" wrapText="1"/>
    </xf>
    <xf numFmtId="0" fontId="8" fillId="2" borderId="4" xfId="0" applyFont="1" applyFill="1" applyBorder="1" applyAlignment="1" applyProtection="1">
      <alignment horizontal="center"/>
    </xf>
    <xf numFmtId="0" fontId="8" fillId="2" borderId="36" xfId="0" applyFont="1" applyFill="1" applyBorder="1" applyAlignment="1" applyProtection="1">
      <alignment horizontal="center"/>
    </xf>
    <xf numFmtId="0" fontId="8" fillId="2" borderId="32" xfId="0" applyFont="1" applyFill="1" applyBorder="1" applyAlignment="1" applyProtection="1">
      <alignment horizontal="center"/>
    </xf>
    <xf numFmtId="0" fontId="3" fillId="2" borderId="4" xfId="0" applyFont="1" applyFill="1" applyBorder="1" applyAlignment="1" applyProtection="1">
      <alignment horizontal="left"/>
    </xf>
    <xf numFmtId="0" fontId="3" fillId="2" borderId="36" xfId="0" applyFont="1" applyFill="1" applyBorder="1" applyAlignment="1" applyProtection="1">
      <alignment horizontal="left"/>
    </xf>
    <xf numFmtId="0" fontId="3" fillId="2" borderId="32" xfId="0" applyFont="1" applyFill="1" applyBorder="1" applyAlignment="1" applyProtection="1">
      <alignment horizontal="left"/>
    </xf>
    <xf numFmtId="3" fontId="3" fillId="0" borderId="4" xfId="0" applyNumberFormat="1" applyFont="1" applyFill="1" applyBorder="1" applyAlignment="1" applyProtection="1">
      <alignment horizontal="center" vertical="center"/>
      <protection hidden="1"/>
    </xf>
    <xf numFmtId="3" fontId="3" fillId="0" borderId="36" xfId="0" applyNumberFormat="1" applyFont="1" applyFill="1" applyBorder="1" applyAlignment="1" applyProtection="1">
      <alignment horizontal="center" vertical="center"/>
      <protection hidden="1"/>
    </xf>
    <xf numFmtId="3" fontId="3" fillId="0" borderId="32" xfId="0" applyNumberFormat="1" applyFont="1" applyFill="1" applyBorder="1" applyAlignment="1" applyProtection="1">
      <alignment horizontal="center" vertical="center"/>
      <protection hidden="1"/>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3" fontId="0" fillId="0" borderId="16" xfId="0" applyNumberFormat="1" applyBorder="1" applyAlignment="1" applyProtection="1">
      <alignment horizontal="center" vertical="center"/>
      <protection hidden="1"/>
    </xf>
    <xf numFmtId="10" fontId="0" fillId="0" borderId="16" xfId="0" applyNumberForma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3" fontId="0" fillId="0" borderId="34" xfId="0" applyNumberFormat="1" applyBorder="1" applyAlignment="1" applyProtection="1">
      <alignment horizontal="center" vertical="center"/>
      <protection hidden="1"/>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3" fontId="0" fillId="0" borderId="19" xfId="0" applyNumberFormat="1" applyBorder="1" applyAlignment="1" applyProtection="1">
      <alignment horizontal="center" vertical="center"/>
      <protection hidden="1"/>
    </xf>
    <xf numFmtId="10" fontId="0" fillId="0" borderId="19"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3" fontId="0" fillId="0" borderId="33" xfId="0" applyNumberFormat="1" applyBorder="1" applyAlignment="1" applyProtection="1">
      <alignment horizontal="center" vertical="center"/>
      <protection hidden="1"/>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3" fontId="1" fillId="0" borderId="40" xfId="0" applyNumberFormat="1"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10" fontId="1" fillId="0" borderId="40" xfId="0" applyNumberFormat="1" applyFont="1" applyBorder="1" applyAlignment="1" applyProtection="1">
      <alignment horizontal="center" vertical="center"/>
      <protection hidden="1"/>
    </xf>
    <xf numFmtId="3" fontId="0" fillId="0" borderId="14" xfId="0" applyNumberFormat="1" applyBorder="1" applyAlignment="1" applyProtection="1">
      <alignment horizontal="center" vertical="center"/>
      <protection hidden="1"/>
    </xf>
    <xf numFmtId="3" fontId="0" fillId="0" borderId="24" xfId="0" applyNumberFormat="1" applyBorder="1" applyAlignment="1" applyProtection="1">
      <alignment horizontal="center" vertical="center"/>
      <protection hidden="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10" fontId="0" fillId="0" borderId="14" xfId="0" applyNumberForma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10" fontId="3" fillId="0" borderId="4" xfId="3" applyNumberFormat="1" applyFont="1" applyFill="1" applyBorder="1" applyAlignment="1" applyProtection="1">
      <alignment horizontal="center" vertical="center"/>
      <protection hidden="1"/>
    </xf>
    <xf numFmtId="10" fontId="3" fillId="0" borderId="36" xfId="3" applyNumberFormat="1" applyFont="1" applyFill="1" applyBorder="1" applyAlignment="1" applyProtection="1">
      <alignment horizontal="center" vertical="center"/>
      <protection hidden="1"/>
    </xf>
    <xf numFmtId="10" fontId="3" fillId="0" borderId="32" xfId="3" applyNumberFormat="1" applyFont="1" applyFill="1" applyBorder="1" applyAlignment="1" applyProtection="1">
      <alignment horizontal="center" vertical="center"/>
      <protection hidden="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3" fontId="3" fillId="3" borderId="4" xfId="0" applyNumberFormat="1" applyFont="1" applyFill="1" applyBorder="1" applyAlignment="1" applyProtection="1">
      <alignment horizontal="center" vertical="center"/>
      <protection locked="0"/>
    </xf>
    <xf numFmtId="3" fontId="3" fillId="3" borderId="36" xfId="0" applyNumberFormat="1" applyFont="1" applyFill="1" applyBorder="1" applyAlignment="1" applyProtection="1">
      <alignment horizontal="center" vertical="center"/>
      <protection locked="0"/>
    </xf>
    <xf numFmtId="3" fontId="3" fillId="3" borderId="32" xfId="0" applyNumberFormat="1" applyFont="1" applyFill="1" applyBorder="1" applyAlignment="1" applyProtection="1">
      <alignment horizontal="center" vertical="center"/>
      <protection locked="0"/>
    </xf>
    <xf numFmtId="4" fontId="3" fillId="0" borderId="4" xfId="0" applyNumberFormat="1" applyFont="1" applyFill="1" applyBorder="1" applyAlignment="1" applyProtection="1">
      <alignment horizontal="center" vertical="center"/>
      <protection hidden="1"/>
    </xf>
    <xf numFmtId="4" fontId="3" fillId="0" borderId="36" xfId="0" applyNumberFormat="1" applyFont="1" applyFill="1" applyBorder="1" applyAlignment="1" applyProtection="1">
      <alignment horizontal="center" vertical="center"/>
      <protection hidden="1"/>
    </xf>
    <xf numFmtId="4" fontId="3" fillId="0" borderId="32" xfId="0" applyNumberFormat="1" applyFont="1" applyFill="1" applyBorder="1" applyAlignment="1" applyProtection="1">
      <alignment horizontal="center" vertical="center"/>
      <protection hidden="1"/>
    </xf>
    <xf numFmtId="0" fontId="13" fillId="0" borderId="4" xfId="0" applyFont="1" applyBorder="1" applyAlignment="1" applyProtection="1">
      <alignment horizontal="left" vertical="center" wrapText="1"/>
    </xf>
    <xf numFmtId="0" fontId="13" fillId="0" borderId="36" xfId="0" applyFont="1" applyBorder="1" applyAlignment="1" applyProtection="1">
      <alignment horizontal="left" vertical="center" wrapText="1"/>
    </xf>
    <xf numFmtId="0" fontId="13" fillId="0" borderId="32" xfId="0" applyFont="1" applyBorder="1" applyAlignment="1" applyProtection="1">
      <alignment horizontal="left" vertical="center" wrapText="1"/>
    </xf>
    <xf numFmtId="14" fontId="3" fillId="3" borderId="4" xfId="0" applyNumberFormat="1" applyFont="1" applyFill="1" applyBorder="1" applyAlignment="1" applyProtection="1">
      <alignment horizontal="center" vertical="center"/>
      <protection locked="0"/>
    </xf>
    <xf numFmtId="14" fontId="3" fillId="3" borderId="36" xfId="0" applyNumberFormat="1" applyFont="1" applyFill="1" applyBorder="1" applyAlignment="1" applyProtection="1">
      <alignment horizontal="center" vertical="center"/>
      <protection locked="0"/>
    </xf>
    <xf numFmtId="14" fontId="3" fillId="3" borderId="32"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indent="1"/>
      <protection hidden="1"/>
    </xf>
  </cellXfs>
  <cellStyles count="7">
    <cellStyle name="Hipervínculo" xfId="1" builtinId="8"/>
    <cellStyle name="Millares" xfId="2" builtinId="3"/>
    <cellStyle name="Normal" xfId="0" builtinId="0"/>
    <cellStyle name="Normal 2" xfId="5" xr:uid="{00000000-0005-0000-0000-000003000000}"/>
    <cellStyle name="Normal_Hoja1" xfId="6" xr:uid="{00000000-0005-0000-0000-000004000000}"/>
    <cellStyle name="Porcentaje" xfId="3" builtinId="5"/>
    <cellStyle name="Porcentaje 2" xfId="4" xr:uid="{00000000-0005-0000-0000-000006000000}"/>
  </cellStyles>
  <dxfs count="9">
    <dxf>
      <fill>
        <patternFill patternType="darkUp"/>
      </fill>
    </dxf>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Up"/>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523875</xdr:colOff>
      <xdr:row>4</xdr:row>
      <xdr:rowOff>152400</xdr:rowOff>
    </xdr:from>
    <xdr:to>
      <xdr:col>14</xdr:col>
      <xdr:colOff>9525</xdr:colOff>
      <xdr:row>21</xdr:row>
      <xdr:rowOff>47625</xdr:rowOff>
    </xdr:to>
    <xdr:sp macro="" textlink="">
      <xdr:nvSpPr>
        <xdr:cNvPr id="7169" name="Rectangle 1">
          <a:extLst>
            <a:ext uri="{FF2B5EF4-FFF2-40B4-BE49-F238E27FC236}">
              <a16:creationId xmlns:a16="http://schemas.microsoft.com/office/drawing/2014/main" id="{00000000-0008-0000-0100-0000011C0000}"/>
            </a:ext>
          </a:extLst>
        </xdr:cNvPr>
        <xdr:cNvSpPr>
          <a:spLocks noChangeArrowheads="1"/>
        </xdr:cNvSpPr>
      </xdr:nvSpPr>
      <xdr:spPr bwMode="auto">
        <a:xfrm>
          <a:off x="654844" y="854869"/>
          <a:ext cx="9391650" cy="2728912"/>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Cada firma deberá incorporar los datos que se establecen en la sección 1. </a:t>
          </a:r>
          <a:r>
            <a:rPr kumimoji="0" lang="es-UY" sz="1000" b="1" i="1" u="none" strike="noStrike" kern="0" cap="none" spc="0" normalizeH="0" baseline="0" noProof="0">
              <a:ln>
                <a:noFill/>
              </a:ln>
              <a:solidFill>
                <a:srgbClr val="000000"/>
              </a:solidFill>
              <a:effectLst/>
              <a:uLnTx/>
              <a:uFillTx/>
              <a:latin typeface="Arial"/>
              <a:ea typeface="+mn-ea"/>
              <a:cs typeface="Arial"/>
            </a:rPr>
            <a:t>Las celdas que se deben completar son únicamente las de color naranja</a:t>
          </a:r>
          <a:r>
            <a:rPr kumimoji="0" lang="es-UY" sz="1000" b="0" i="0" u="none" strike="noStrike" kern="0" cap="none" spc="0" normalizeH="0" baseline="0" noProof="0">
              <a:ln>
                <a:noFill/>
              </a:ln>
              <a:solidFill>
                <a:srgbClr val="000000"/>
              </a:solidFill>
              <a:effectLst/>
              <a:uLnTx/>
              <a:uFillTx/>
              <a:latin typeface="Arial"/>
              <a:ea typeface="+mn-ea"/>
              <a:cs typeface="Arial"/>
            </a:rPr>
            <a:t>.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En una primera instancia para definir si se trata de una empresa en funcionamiento o nueva</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se debe indicar si tuvo facturación en los últimos 3 ejercicios y si está vinculada con empresas sin facturación en los últimos 3 ejercicios. En caso de que estas respuestas sean positivas, la empresa quedará clasificada como empresa nueva. De lo contrario, será clasificada como empresa en marcha. Esta </a:t>
          </a:r>
          <a:r>
            <a:rPr kumimoji="0" lang="es-UY" sz="1000" b="0" i="0" u="none" strike="noStrike" kern="0" cap="none" spc="0" normalizeH="0" baseline="0" noProof="0">
              <a:ln>
                <a:noFill/>
              </a:ln>
              <a:solidFill>
                <a:srgbClr val="000000"/>
              </a:solidFill>
              <a:effectLst/>
              <a:uLnTx/>
              <a:uFillTx/>
              <a:latin typeface="Arial"/>
              <a:ea typeface="+mn-ea"/>
              <a:cs typeface="Arial"/>
            </a:rPr>
            <a:t>opción incidirá en la fórmula del cálculo del plazo de exoneración</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de IRAE y en el porcentaje máximo de IRAE a exonerar en cada ejercicio económico de uso del beneficio.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En una segunda instancia se deberá completar el nivel de facturación en Unidades Indexadas (del ejercicio fiscal anterior al que la empresa presenta el proyecto y el número de empleados del mes anterior al de presentación del proyecto.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 </a:t>
          </a: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28575</xdr:colOff>
      <xdr:row>4</xdr:row>
      <xdr:rowOff>0</xdr:rowOff>
    </xdr:from>
    <xdr:to>
      <xdr:col>1</xdr:col>
      <xdr:colOff>714375</xdr:colOff>
      <xdr:row>5</xdr:row>
      <xdr:rowOff>104775</xdr:rowOff>
    </xdr:to>
    <xdr:sp macro="" textlink="">
      <xdr:nvSpPr>
        <xdr:cNvPr id="7170" name="Rectangle 2">
          <a:extLst>
            <a:ext uri="{FF2B5EF4-FFF2-40B4-BE49-F238E27FC236}">
              <a16:creationId xmlns:a16="http://schemas.microsoft.com/office/drawing/2014/main" id="{00000000-0008-0000-0100-0000021C0000}"/>
            </a:ext>
          </a:extLst>
        </xdr:cNvPr>
        <xdr:cNvSpPr>
          <a:spLocks noChangeArrowheads="1"/>
        </xdr:cNvSpPr>
      </xdr:nvSpPr>
      <xdr:spPr bwMode="auto">
        <a:xfrm>
          <a:off x="161925" y="685800"/>
          <a:ext cx="685800" cy="266700"/>
        </a:xfrm>
        <a:prstGeom prst="rect">
          <a:avLst/>
        </a:prstGeom>
        <a:solidFill>
          <a:srgbClr val="FF9900"/>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1º paso</a:t>
          </a:r>
          <a:r>
            <a:rPr lang="es-UY" sz="1000" b="1" i="1" u="none" strike="noStrike" baseline="0">
              <a:solidFill>
                <a:srgbClr val="000000"/>
              </a:solidFill>
              <a:latin typeface="Arial"/>
              <a:cs typeface="Arial"/>
            </a:rPr>
            <a:t> </a:t>
          </a:r>
        </a:p>
      </xdr:txBody>
    </xdr:sp>
    <xdr:clientData/>
  </xdr:twoCellAnchor>
  <xdr:twoCellAnchor>
    <xdr:from>
      <xdr:col>1</xdr:col>
      <xdr:colOff>523875</xdr:colOff>
      <xdr:row>24</xdr:row>
      <xdr:rowOff>152401</xdr:rowOff>
    </xdr:from>
    <xdr:to>
      <xdr:col>13</xdr:col>
      <xdr:colOff>752475</xdr:colOff>
      <xdr:row>33</xdr:row>
      <xdr:rowOff>1</xdr:rowOff>
    </xdr:to>
    <xdr:sp macro="" textlink="">
      <xdr:nvSpPr>
        <xdr:cNvPr id="7171" name="Rectangle 3">
          <a:extLst>
            <a:ext uri="{FF2B5EF4-FFF2-40B4-BE49-F238E27FC236}">
              <a16:creationId xmlns:a16="http://schemas.microsoft.com/office/drawing/2014/main" id="{00000000-0008-0000-0100-0000031C0000}"/>
            </a:ext>
          </a:extLst>
        </xdr:cNvPr>
        <xdr:cNvSpPr>
          <a:spLocks noChangeArrowheads="1"/>
        </xdr:cNvSpPr>
      </xdr:nvSpPr>
      <xdr:spPr bwMode="auto">
        <a:xfrm>
          <a:off x="661458" y="4004734"/>
          <a:ext cx="9372600" cy="127635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r>
            <a:rPr lang="es-UY" sz="1000" b="0" i="0" u="none" strike="noStrike" baseline="0">
              <a:solidFill>
                <a:srgbClr val="000000"/>
              </a:solidFill>
              <a:latin typeface="Arial"/>
              <a:cs typeface="Arial"/>
            </a:rPr>
            <a:t>   </a:t>
          </a:r>
        </a:p>
      </xdr:txBody>
    </xdr:sp>
    <xdr:clientData/>
  </xdr:twoCellAnchor>
  <xdr:twoCellAnchor>
    <xdr:from>
      <xdr:col>1</xdr:col>
      <xdr:colOff>28575</xdr:colOff>
      <xdr:row>24</xdr:row>
      <xdr:rowOff>0</xdr:rowOff>
    </xdr:from>
    <xdr:to>
      <xdr:col>1</xdr:col>
      <xdr:colOff>714375</xdr:colOff>
      <xdr:row>25</xdr:row>
      <xdr:rowOff>104775</xdr:rowOff>
    </xdr:to>
    <xdr:sp macro="" textlink="">
      <xdr:nvSpPr>
        <xdr:cNvPr id="7172" name="Rectangle 4">
          <a:extLst>
            <a:ext uri="{FF2B5EF4-FFF2-40B4-BE49-F238E27FC236}">
              <a16:creationId xmlns:a16="http://schemas.microsoft.com/office/drawing/2014/main" id="{00000000-0008-0000-0100-0000041C0000}"/>
            </a:ext>
          </a:extLst>
        </xdr:cNvPr>
        <xdr:cNvSpPr>
          <a:spLocks noChangeArrowheads="1"/>
        </xdr:cNvSpPr>
      </xdr:nvSpPr>
      <xdr:spPr bwMode="auto">
        <a:xfrm>
          <a:off x="161925" y="40862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2º paso</a:t>
          </a:r>
          <a:r>
            <a:rPr lang="es-UY" sz="1000" b="1" i="1" u="none" strike="noStrike" baseline="0">
              <a:solidFill>
                <a:srgbClr val="000000"/>
              </a:solidFill>
              <a:latin typeface="Arial"/>
              <a:cs typeface="Arial"/>
            </a:rPr>
            <a:t> </a:t>
          </a:r>
        </a:p>
      </xdr:txBody>
    </xdr:sp>
    <xdr:clientData/>
  </xdr:twoCellAnchor>
  <xdr:twoCellAnchor>
    <xdr:from>
      <xdr:col>1</xdr:col>
      <xdr:colOff>523875</xdr:colOff>
      <xdr:row>36</xdr:row>
      <xdr:rowOff>164305</xdr:rowOff>
    </xdr:from>
    <xdr:to>
      <xdr:col>14</xdr:col>
      <xdr:colOff>9525</xdr:colOff>
      <xdr:row>80</xdr:row>
      <xdr:rowOff>71437</xdr:rowOff>
    </xdr:to>
    <xdr:sp macro="" textlink="">
      <xdr:nvSpPr>
        <xdr:cNvPr id="7173" name="Rectangle 5">
          <a:extLst>
            <a:ext uri="{FF2B5EF4-FFF2-40B4-BE49-F238E27FC236}">
              <a16:creationId xmlns:a16="http://schemas.microsoft.com/office/drawing/2014/main" id="{00000000-0008-0000-0100-0000051C0000}"/>
            </a:ext>
          </a:extLst>
        </xdr:cNvPr>
        <xdr:cNvSpPr>
          <a:spLocks noChangeArrowheads="1"/>
        </xdr:cNvSpPr>
      </xdr:nvSpPr>
      <xdr:spPr bwMode="auto">
        <a:xfrm>
          <a:off x="654844" y="6534149"/>
          <a:ext cx="9391650" cy="7241382"/>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Las empresas cuentan con la posibilidad de aplicar diferentes indicadores, algunos generales y otros de carácter sectoriales que dependerán del giro de actividad económica en el que se desempeña la firma. Ninguno es obligatorio, y cada emprendimiento podrá generar uno, algunos, o todos los indicadores. Para acceder al régimen las empresas deberán alcanzar como mínimo 1 punto. Asi mismo deberán obtener como mínimo 0,5 puntos en total entre los siguientes indicadores: empleo; exportaciones; tecnologías limpias; investigación y desarrollo e innovación; y/o sectorial.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primero de los indicadores generales es el de Generación de Empleo. El indicador de empleo asociado al proyecto de inversión dependerá de la inversión elegible medida en Unidades Indexadas y del aumento de empleo comprometido, con un adicional para la contratación de colectivos específicos. El empleo incremental se define como la variación en las personas a ocupar en el promedio de 5 ejercicios con respecto a la situación inicial. En las celdas naranjas se debe completar, por cada ejercicio, el promedio anual de los empleos incrementales.</a:t>
          </a:r>
          <a:endParaRPr kumimoji="0" lang="es-UY" sz="1000" b="0" i="0" u="none" strike="sng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Se identifican beneficios adicionales para cuatro colectivos específicos con problemas de empleo (contratación de menores de 25 años, de mujeres, discapacitados y/o trabajadores rurales). Para cada puesto de trabajo generado, la empresa deberá identificar las características de puestos de trabajo a generar que otorgan incentivos adicionales. Se podrá sumar puntos por más de un concepto.</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segundo de los indicadores generales es el de Aumento de exportaciones. Dicho indicador dependerá de la inversión elegible medida en millones de dólares y del aumento de las exportaciones medidas en millones de dólares. Las exportaciones incrementales se definen como la variación en el monto a exportar en el promedio de 5 ejericios con respecto a la situación inicial. En las celdas naranjas se debe completar, por cada ejercicio, el monto anual de exportaciones incrementales de la empresa.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las inversiones que se localicen en una localidad en el que la empresa ya realiza operaciones, el uso del indicador descentralización requerirá la obtención de al menos 1 punto en el indicador de generación de empleo, considerando para establecer este puntaje en la fórmula general de dicho indicador, el total de inversión asociada a cada localidad con operaciones en donde se ubicará.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y desarrollo e innovación. El indicador de tecnologías limpias asignará 1 punto cada 5% de participación de la inversión en tecnologías limpias respecto al total de la inversión elegible.</a:t>
          </a:r>
        </a:p>
        <a:p>
          <a:pPr algn="just" rtl="0">
            <a:defRPr sz="1000"/>
          </a:pPr>
          <a:r>
            <a:rPr lang="es-UY" sz="1000" b="0" i="0" u="none" strike="noStrike" baseline="0">
              <a:solidFill>
                <a:sysClr val="windowText" lastClr="000000"/>
              </a:solidFill>
              <a:latin typeface="Arial"/>
              <a:cs typeface="Arial"/>
            </a:rPr>
            <a:t>Por otro lado, el indicador de Investigación y Desarrollo e innovación asignará 1 punto cada 5% de particpación de la inversión en I+D+i respecto al total.</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deberá optar por uno de los indicadores sectoriales, salvo en el caso de que opte por el indicador 1.5) Desarrollo del Mecado de Capitales, el que podrá combinarse con un indicador sectorial sumando la puntuación obtenida en ambos. En ningún caso el total de puntaje sectorial podrá ser mayor a 10 puntos.</a:t>
          </a:r>
        </a:p>
        <a:p>
          <a:pPr algn="just" rtl="0">
            <a:defRPr sz="1000"/>
          </a:pPr>
          <a:endParaRPr lang="es-UY" sz="1000" b="0" i="0" u="none" strike="noStrike" baseline="0">
            <a:solidFill>
              <a:srgbClr val="FF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indicadores sectoriales para las empresas agropecuarias se encuentra en la hoja: Indicadores sectoriales. La empresa podrá optar por uno de los siguientes 5 indicadores: 1.1) Inversiones en adaptación al cambio climático (ACC); 1.2) Diferenciación de productos y procesos; 1.3) Capacitación de trabajadores rurales, 1.4) Energías renovables de vanguardia</a:t>
          </a:r>
          <a:r>
            <a:rPr lang="es-UY" sz="1000" b="0" i="0" u="none" strike="noStrike" baseline="0">
              <a:solidFill>
                <a:srgbClr val="FF0000"/>
              </a:solidFill>
              <a:latin typeface="Arial"/>
              <a:cs typeface="Arial"/>
            </a:rPr>
            <a:t>.</a:t>
          </a:r>
        </a:p>
        <a:p>
          <a:pPr algn="just" rtl="0">
            <a:defRPr sz="1000"/>
          </a:pPr>
          <a:endParaRPr lang="es-UY" sz="1000" b="0" i="0" u="none" strike="noStrike" baseline="0">
            <a:solidFill>
              <a:srgbClr val="FF0000"/>
            </a:solidFill>
            <a:latin typeface="Arial"/>
            <a:cs typeface="Arial"/>
          </a:endParaRPr>
        </a:p>
        <a:p>
          <a:pPr algn="just" rtl="0">
            <a:defRPr sz="1000"/>
          </a:pPr>
          <a:r>
            <a:rPr lang="es-UY" sz="1000" b="0" i="0" u="none" strike="noStrike" baseline="0">
              <a:solidFill>
                <a:sysClr val="windowText" lastClr="000000"/>
              </a:solidFill>
              <a:latin typeface="Arial"/>
              <a:cs typeface="Arial"/>
            </a:rPr>
            <a:t>Para el indicador 1.1) la empresa debe completar el monto de inversión en esta área en UI. Si la empresa opta por el indicador 1.2</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la empresa debe indicar con un 1 si posee la certificación o con un 0 en caso de no poseerla</a:t>
          </a:r>
          <a:r>
            <a:rPr lang="es-UY" sz="1000" b="0" i="0" u="none" strike="noStrike" baseline="0">
              <a:solidFill>
                <a:sysClr val="windowText" lastClr="000000"/>
              </a:solidFill>
              <a:latin typeface="Arial"/>
              <a:cs typeface="Arial"/>
            </a:rPr>
            <a:t>. Para el indicador 1.3) la empresa debe indicar la cantidad de trabajadores a capacitar anualmente para el período de 5 años.</a:t>
          </a:r>
        </a:p>
        <a:p>
          <a:pPr algn="just" rtl="0">
            <a:defRPr sz="1000"/>
          </a:pPr>
          <a:r>
            <a:rPr lang="es-UY" sz="1000" b="0" i="0" u="none" strike="noStrike" baseline="0">
              <a:solidFill>
                <a:sysClr val="windowText" lastClr="000000"/>
              </a:solidFill>
              <a:latin typeface="Arial"/>
              <a:cs typeface="Arial"/>
            </a:rPr>
            <a:t>En el caso del indicador 1.4) se debe establecer la inversión asociada en UI, y por último para el indicador 1.5) la empresa debe completar el monto de la inversión que financia mediante la emisión de acciones o certificados de participación a través del mercado local de valores, y/o la emisión de títulos de deuda en el mercado local.</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28575</xdr:colOff>
      <xdr:row>36</xdr:row>
      <xdr:rowOff>0</xdr:rowOff>
    </xdr:from>
    <xdr:to>
      <xdr:col>1</xdr:col>
      <xdr:colOff>714375</xdr:colOff>
      <xdr:row>37</xdr:row>
      <xdr:rowOff>104775</xdr:rowOff>
    </xdr:to>
    <xdr:sp macro="" textlink="">
      <xdr:nvSpPr>
        <xdr:cNvPr id="7174" name="Rectangle 6">
          <a:extLst>
            <a:ext uri="{FF2B5EF4-FFF2-40B4-BE49-F238E27FC236}">
              <a16:creationId xmlns:a16="http://schemas.microsoft.com/office/drawing/2014/main" id="{00000000-0008-0000-0100-0000061C0000}"/>
            </a:ext>
          </a:extLst>
        </xdr:cNvPr>
        <xdr:cNvSpPr>
          <a:spLocks noChangeArrowheads="1"/>
        </xdr:cNvSpPr>
      </xdr:nvSpPr>
      <xdr:spPr bwMode="auto">
        <a:xfrm>
          <a:off x="161925" y="635317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3º paso </a:t>
          </a:r>
        </a:p>
      </xdr:txBody>
    </xdr:sp>
    <xdr:clientData/>
  </xdr:twoCellAnchor>
  <xdr:twoCellAnchor>
    <xdr:from>
      <xdr:col>1</xdr:col>
      <xdr:colOff>504825</xdr:colOff>
      <xdr:row>84</xdr:row>
      <xdr:rowOff>152400</xdr:rowOff>
    </xdr:from>
    <xdr:to>
      <xdr:col>13</xdr:col>
      <xdr:colOff>752475</xdr:colOff>
      <xdr:row>92</xdr:row>
      <xdr:rowOff>28575</xdr:rowOff>
    </xdr:to>
    <xdr:sp macro="" textlink="">
      <xdr:nvSpPr>
        <xdr:cNvPr id="7175" name="Rectangle 7">
          <a:extLst>
            <a:ext uri="{FF2B5EF4-FFF2-40B4-BE49-F238E27FC236}">
              <a16:creationId xmlns:a16="http://schemas.microsoft.com/office/drawing/2014/main" id="{00000000-0008-0000-0100-0000071C0000}"/>
            </a:ext>
          </a:extLst>
        </xdr:cNvPr>
        <xdr:cNvSpPr>
          <a:spLocks noChangeArrowheads="1"/>
        </xdr:cNvSpPr>
      </xdr:nvSpPr>
      <xdr:spPr bwMode="auto">
        <a:xfrm>
          <a:off x="638175" y="14763750"/>
          <a:ext cx="9391650" cy="117157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que la empresa podrá acceder mediante el </a:t>
          </a:r>
          <a:r>
            <a:rPr lang="es-UY" sz="1000" b="0" i="0" u="none" strike="noStrike" baseline="0">
              <a:solidFill>
                <a:sysClr val="windowText" lastClr="000000"/>
              </a:solidFill>
              <a:latin typeface="Arial"/>
              <a:cs typeface="Arial"/>
            </a:rPr>
            <a:t>Decreto N° 143/018</a:t>
          </a:r>
          <a:r>
            <a:rPr lang="es-UY" sz="1000" b="0" i="0" u="none" strike="noStrike" baseline="0">
              <a:solidFill>
                <a:srgbClr val="000000"/>
              </a:solidFill>
              <a:latin typeface="Arial"/>
              <a:cs typeface="Arial"/>
            </a:rPr>
            <a:t>, así como el plazo en el cual podrá utilizar este beneficio fiscal.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84</xdr:row>
      <xdr:rowOff>0</xdr:rowOff>
    </xdr:from>
    <xdr:to>
      <xdr:col>1</xdr:col>
      <xdr:colOff>695325</xdr:colOff>
      <xdr:row>85</xdr:row>
      <xdr:rowOff>104775</xdr:rowOff>
    </xdr:to>
    <xdr:sp macro="" textlink="">
      <xdr:nvSpPr>
        <xdr:cNvPr id="7176" name="Rectangle 8">
          <a:extLst>
            <a:ext uri="{FF2B5EF4-FFF2-40B4-BE49-F238E27FC236}">
              <a16:creationId xmlns:a16="http://schemas.microsoft.com/office/drawing/2014/main" id="{00000000-0008-0000-0100-0000081C0000}"/>
            </a:ext>
          </a:extLst>
        </xdr:cNvPr>
        <xdr:cNvSpPr>
          <a:spLocks noChangeArrowheads="1"/>
        </xdr:cNvSpPr>
      </xdr:nvSpPr>
      <xdr:spPr bwMode="auto">
        <a:xfrm>
          <a:off x="142875" y="14611350"/>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4º paso </a:t>
          </a:r>
        </a:p>
      </xdr:txBody>
    </xdr:sp>
    <xdr:clientData/>
  </xdr:twoCellAnchor>
  <xdr:twoCellAnchor>
    <xdr:from>
      <xdr:col>1</xdr:col>
      <xdr:colOff>504825</xdr:colOff>
      <xdr:row>95</xdr:row>
      <xdr:rowOff>152400</xdr:rowOff>
    </xdr:from>
    <xdr:to>
      <xdr:col>14</xdr:col>
      <xdr:colOff>66675</xdr:colOff>
      <xdr:row>103</xdr:row>
      <xdr:rowOff>152400</xdr:rowOff>
    </xdr:to>
    <xdr:sp macro="" textlink="">
      <xdr:nvSpPr>
        <xdr:cNvPr id="7177" name="Rectangle 9">
          <a:extLst>
            <a:ext uri="{FF2B5EF4-FFF2-40B4-BE49-F238E27FC236}">
              <a16:creationId xmlns:a16="http://schemas.microsoft.com/office/drawing/2014/main" id="{00000000-0008-0000-0100-0000091C0000}"/>
            </a:ext>
          </a:extLst>
        </xdr:cNvPr>
        <xdr:cNvSpPr>
          <a:spLocks noChangeArrowheads="1"/>
        </xdr:cNvSpPr>
      </xdr:nvSpPr>
      <xdr:spPr bwMode="auto">
        <a:xfrm>
          <a:off x="638175" y="16544925"/>
          <a:ext cx="9467850" cy="12954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puede completar las proyecciones de los resultados fiscales para los mismos años del plazo de exoneración de IRAE. Los montos a incorporar deben ser en pesos uruguayos.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95</xdr:row>
      <xdr:rowOff>0</xdr:rowOff>
    </xdr:from>
    <xdr:to>
      <xdr:col>1</xdr:col>
      <xdr:colOff>695325</xdr:colOff>
      <xdr:row>96</xdr:row>
      <xdr:rowOff>104775</xdr:rowOff>
    </xdr:to>
    <xdr:sp macro="" textlink="">
      <xdr:nvSpPr>
        <xdr:cNvPr id="7178" name="Rectangle 10">
          <a:extLst>
            <a:ext uri="{FF2B5EF4-FFF2-40B4-BE49-F238E27FC236}">
              <a16:creationId xmlns:a16="http://schemas.microsoft.com/office/drawing/2014/main" id="{00000000-0008-0000-0100-00000A1C0000}"/>
            </a:ext>
          </a:extLst>
        </xdr:cNvPr>
        <xdr:cNvSpPr>
          <a:spLocks noChangeArrowheads="1"/>
        </xdr:cNvSpPr>
      </xdr:nvSpPr>
      <xdr:spPr bwMode="auto">
        <a:xfrm>
          <a:off x="142875" y="163925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5º paso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UEVO%20DECRETO/FIT%20NUEVO%20DECRETO%20M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UEVO%20DECRETO\SIMULADORES\Simulador%20sector%20comercio%20y%20servicios%20(nuevo%20decre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Situación inicial empleo"/>
      <sheetName val="Parámetros"/>
      <sheetName val="Listas desplegabl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Instructivo"/>
      <sheetName val="Simulador"/>
      <sheetName val="Indicadores Sectoriales"/>
      <sheetName val="Cálculo de exoneración de IRAE"/>
      <sheetName val="Cálculo del beneficio adicional"/>
    </sheetNames>
    <sheetDataSet>
      <sheetData sheetId="0"/>
      <sheetData sheetId="1"/>
      <sheetData sheetId="2">
        <row r="27">
          <cell r="C27">
            <v>0</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zoomScale="70" zoomScaleNormal="70" workbookViewId="0">
      <selection activeCell="K11" sqref="K11"/>
    </sheetView>
  </sheetViews>
  <sheetFormatPr baseColWidth="10" defaultColWidth="11.42578125" defaultRowHeight="12.75" x14ac:dyDescent="0.2"/>
  <cols>
    <col min="1" max="1" width="14.28515625" style="31" customWidth="1"/>
    <col min="2" max="11" width="20.7109375" style="31" customWidth="1"/>
    <col min="12" max="16384" width="11.42578125" style="31"/>
  </cols>
  <sheetData>
    <row r="1" spans="1:11" x14ac:dyDescent="0.2">
      <c r="A1" s="35"/>
      <c r="B1" s="36"/>
      <c r="C1" s="36"/>
      <c r="D1" s="36"/>
      <c r="E1" s="36"/>
      <c r="F1" s="36"/>
      <c r="G1" s="36"/>
      <c r="H1" s="36"/>
      <c r="I1" s="36"/>
      <c r="J1" s="36"/>
      <c r="K1" s="37"/>
    </row>
    <row r="2" spans="1:11" x14ac:dyDescent="0.2">
      <c r="A2" s="35"/>
      <c r="B2" s="36"/>
      <c r="C2" s="36"/>
      <c r="D2" s="36"/>
      <c r="E2" s="36"/>
      <c r="F2" s="36"/>
      <c r="G2" s="36"/>
      <c r="H2" s="36"/>
      <c r="I2" s="36"/>
      <c r="J2" s="36"/>
      <c r="K2" s="37"/>
    </row>
    <row r="3" spans="1:11" x14ac:dyDescent="0.2">
      <c r="A3" s="35"/>
      <c r="B3" s="36"/>
      <c r="C3" s="36"/>
      <c r="D3" s="36"/>
      <c r="E3" s="36"/>
      <c r="F3" s="36"/>
      <c r="G3" s="36"/>
      <c r="H3" s="36"/>
      <c r="I3" s="36"/>
      <c r="J3" s="36"/>
      <c r="K3" s="37"/>
    </row>
    <row r="4" spans="1:11" x14ac:dyDescent="0.2">
      <c r="A4" s="35"/>
      <c r="B4" s="36"/>
      <c r="C4" s="36"/>
      <c r="D4" s="36"/>
      <c r="E4" s="36"/>
      <c r="F4" s="36"/>
      <c r="G4" s="36"/>
      <c r="H4" s="39"/>
      <c r="I4" s="36"/>
      <c r="J4" s="36"/>
      <c r="K4" s="37"/>
    </row>
    <row r="5" spans="1:11" ht="17.25" customHeight="1" x14ac:dyDescent="0.3">
      <c r="A5" s="35"/>
      <c r="B5" s="36"/>
      <c r="C5" s="36"/>
      <c r="D5" s="36"/>
      <c r="E5" s="36"/>
      <c r="F5" s="36"/>
      <c r="G5" s="36"/>
      <c r="H5" s="40"/>
      <c r="I5" s="36"/>
      <c r="J5" s="36"/>
      <c r="K5" s="37"/>
    </row>
    <row r="6" spans="1:11" x14ac:dyDescent="0.2">
      <c r="A6" s="35"/>
      <c r="B6" s="36"/>
      <c r="C6" s="36"/>
      <c r="D6" s="36"/>
      <c r="E6" s="36"/>
      <c r="F6" s="36"/>
      <c r="G6" s="36"/>
      <c r="H6" s="36"/>
      <c r="I6" s="36"/>
      <c r="J6" s="36"/>
      <c r="K6" s="37"/>
    </row>
    <row r="7" spans="1:11" x14ac:dyDescent="0.2">
      <c r="A7" s="35"/>
      <c r="B7" s="36"/>
      <c r="C7" s="36"/>
      <c r="D7" s="36"/>
      <c r="E7" s="36"/>
      <c r="F7" s="36"/>
      <c r="G7" s="36"/>
      <c r="H7" s="36"/>
      <c r="I7" s="36"/>
      <c r="J7" s="36"/>
      <c r="K7" s="37"/>
    </row>
    <row r="8" spans="1:11" ht="20.25" x14ac:dyDescent="0.3">
      <c r="A8" s="35"/>
      <c r="B8" s="36"/>
      <c r="C8" s="36"/>
      <c r="D8" s="243"/>
      <c r="E8" s="244" t="s">
        <v>34</v>
      </c>
      <c r="F8" s="41"/>
      <c r="G8" s="41"/>
      <c r="H8" s="42"/>
      <c r="I8" s="36"/>
      <c r="J8" s="36"/>
      <c r="K8" s="37"/>
    </row>
    <row r="9" spans="1:11" x14ac:dyDescent="0.2">
      <c r="A9" s="35"/>
      <c r="B9" s="36"/>
      <c r="C9" s="36"/>
      <c r="D9" s="36"/>
      <c r="E9" s="36"/>
      <c r="F9" s="36"/>
      <c r="G9" s="36"/>
      <c r="H9" s="36"/>
      <c r="I9" s="36"/>
      <c r="J9" s="36"/>
      <c r="K9" s="37"/>
    </row>
    <row r="10" spans="1:11" ht="37.5" customHeight="1" x14ac:dyDescent="0.2">
      <c r="A10" s="35"/>
      <c r="B10" s="313" t="s">
        <v>192</v>
      </c>
      <c r="C10" s="314"/>
      <c r="D10" s="314"/>
      <c r="E10" s="314"/>
      <c r="F10" s="314"/>
      <c r="G10" s="314"/>
      <c r="H10" s="314"/>
      <c r="I10" s="314"/>
      <c r="J10" s="314"/>
      <c r="K10" s="37"/>
    </row>
    <row r="11" spans="1:11" ht="12.75" customHeight="1" x14ac:dyDescent="0.2">
      <c r="A11" s="35"/>
      <c r="B11" s="314"/>
      <c r="C11" s="314"/>
      <c r="D11" s="314"/>
      <c r="E11" s="314"/>
      <c r="F11" s="314"/>
      <c r="G11" s="314"/>
      <c r="H11" s="314"/>
      <c r="I11" s="314"/>
      <c r="J11" s="314"/>
      <c r="K11" s="37"/>
    </row>
    <row r="12" spans="1:11" ht="12.75" customHeight="1" x14ac:dyDescent="0.2">
      <c r="A12" s="35"/>
      <c r="B12" s="314"/>
      <c r="C12" s="314"/>
      <c r="D12" s="314"/>
      <c r="E12" s="314"/>
      <c r="F12" s="314"/>
      <c r="G12" s="314"/>
      <c r="H12" s="314"/>
      <c r="I12" s="314"/>
      <c r="J12" s="314"/>
      <c r="K12" s="37"/>
    </row>
    <row r="13" spans="1:11" ht="12.75" customHeight="1" x14ac:dyDescent="0.2">
      <c r="A13" s="35"/>
      <c r="B13" s="314"/>
      <c r="C13" s="314"/>
      <c r="D13" s="314"/>
      <c r="E13" s="314"/>
      <c r="F13" s="314"/>
      <c r="G13" s="314"/>
      <c r="H13" s="314"/>
      <c r="I13" s="314"/>
      <c r="J13" s="314"/>
      <c r="K13" s="37"/>
    </row>
    <row r="14" spans="1:11" ht="12.75" customHeight="1" x14ac:dyDescent="0.2">
      <c r="A14" s="35"/>
      <c r="B14" s="314"/>
      <c r="C14" s="314"/>
      <c r="D14" s="314"/>
      <c r="E14" s="314"/>
      <c r="F14" s="314"/>
      <c r="G14" s="314"/>
      <c r="H14" s="314"/>
      <c r="I14" s="314"/>
      <c r="J14" s="314"/>
      <c r="K14" s="37"/>
    </row>
    <row r="15" spans="1:11" ht="12.75" customHeight="1" x14ac:dyDescent="0.2">
      <c r="A15" s="35"/>
      <c r="B15" s="314"/>
      <c r="C15" s="314"/>
      <c r="D15" s="314"/>
      <c r="E15" s="314"/>
      <c r="F15" s="314"/>
      <c r="G15" s="314"/>
      <c r="H15" s="314"/>
      <c r="I15" s="314"/>
      <c r="J15" s="314"/>
      <c r="K15" s="37"/>
    </row>
    <row r="16" spans="1:11" ht="12.75" customHeight="1" x14ac:dyDescent="0.2">
      <c r="A16" s="35"/>
      <c r="B16" s="314"/>
      <c r="C16" s="314"/>
      <c r="D16" s="314"/>
      <c r="E16" s="314"/>
      <c r="F16" s="314"/>
      <c r="G16" s="314"/>
      <c r="H16" s="314"/>
      <c r="I16" s="314"/>
      <c r="J16" s="314"/>
      <c r="K16" s="37"/>
    </row>
    <row r="17" spans="1:11" ht="12.75" customHeight="1" x14ac:dyDescent="0.2">
      <c r="A17" s="35"/>
      <c r="B17" s="314"/>
      <c r="C17" s="314"/>
      <c r="D17" s="314"/>
      <c r="E17" s="314"/>
      <c r="F17" s="314"/>
      <c r="G17" s="314"/>
      <c r="H17" s="314"/>
      <c r="I17" s="314"/>
      <c r="J17" s="314"/>
      <c r="K17" s="37"/>
    </row>
    <row r="18" spans="1:11" ht="12.75" customHeight="1" x14ac:dyDescent="0.2">
      <c r="A18" s="35"/>
      <c r="B18" s="314"/>
      <c r="C18" s="314"/>
      <c r="D18" s="314"/>
      <c r="E18" s="314"/>
      <c r="F18" s="314"/>
      <c r="G18" s="314"/>
      <c r="H18" s="314"/>
      <c r="I18" s="314"/>
      <c r="J18" s="314"/>
      <c r="K18" s="37"/>
    </row>
    <row r="19" spans="1:11" ht="12.75" customHeight="1" x14ac:dyDescent="0.2">
      <c r="A19" s="35"/>
      <c r="B19" s="314"/>
      <c r="C19" s="314"/>
      <c r="D19" s="314"/>
      <c r="E19" s="314"/>
      <c r="F19" s="314"/>
      <c r="G19" s="314"/>
      <c r="H19" s="314"/>
      <c r="I19" s="314"/>
      <c r="J19" s="314"/>
      <c r="K19" s="37"/>
    </row>
    <row r="20" spans="1:11" ht="12.75" customHeight="1" x14ac:dyDescent="0.2">
      <c r="A20" s="35"/>
      <c r="B20" s="314"/>
      <c r="C20" s="314"/>
      <c r="D20" s="314"/>
      <c r="E20" s="314"/>
      <c r="F20" s="314"/>
      <c r="G20" s="314"/>
      <c r="H20" s="314"/>
      <c r="I20" s="314"/>
      <c r="J20" s="314"/>
      <c r="K20" s="37"/>
    </row>
    <row r="21" spans="1:11" ht="12.75" customHeight="1" x14ac:dyDescent="0.2">
      <c r="A21" s="35"/>
      <c r="B21" s="314"/>
      <c r="C21" s="314"/>
      <c r="D21" s="314"/>
      <c r="E21" s="314"/>
      <c r="F21" s="314"/>
      <c r="G21" s="314"/>
      <c r="H21" s="314"/>
      <c r="I21" s="314"/>
      <c r="J21" s="314"/>
      <c r="K21" s="37"/>
    </row>
    <row r="22" spans="1:11" ht="12.75" customHeight="1" x14ac:dyDescent="0.2">
      <c r="A22" s="35"/>
      <c r="B22" s="314"/>
      <c r="C22" s="314"/>
      <c r="D22" s="314"/>
      <c r="E22" s="314"/>
      <c r="F22" s="314"/>
      <c r="G22" s="314"/>
      <c r="H22" s="314"/>
      <c r="I22" s="314"/>
      <c r="J22" s="314"/>
      <c r="K22" s="37"/>
    </row>
    <row r="23" spans="1:11" ht="12.75" customHeight="1" x14ac:dyDescent="0.2">
      <c r="A23" s="35"/>
      <c r="B23" s="314"/>
      <c r="C23" s="314"/>
      <c r="D23" s="314"/>
      <c r="E23" s="314"/>
      <c r="F23" s="314"/>
      <c r="G23" s="314"/>
      <c r="H23" s="314"/>
      <c r="I23" s="314"/>
      <c r="J23" s="314"/>
      <c r="K23" s="37"/>
    </row>
    <row r="24" spans="1:11" ht="12.75" customHeight="1" x14ac:dyDescent="0.2">
      <c r="A24" s="35"/>
      <c r="B24" s="314"/>
      <c r="C24" s="314"/>
      <c r="D24" s="314"/>
      <c r="E24" s="314"/>
      <c r="F24" s="314"/>
      <c r="G24" s="314"/>
      <c r="H24" s="314"/>
      <c r="I24" s="314"/>
      <c r="J24" s="314"/>
      <c r="K24" s="37"/>
    </row>
    <row r="25" spans="1:11" ht="12.75" customHeight="1" x14ac:dyDescent="0.2">
      <c r="A25" s="35"/>
      <c r="B25" s="314"/>
      <c r="C25" s="314"/>
      <c r="D25" s="314"/>
      <c r="E25" s="314"/>
      <c r="F25" s="314"/>
      <c r="G25" s="314"/>
      <c r="H25" s="314"/>
      <c r="I25" s="314"/>
      <c r="J25" s="314"/>
      <c r="K25" s="37"/>
    </row>
    <row r="26" spans="1:11" ht="12.75" customHeight="1" x14ac:dyDescent="0.2">
      <c r="A26" s="35"/>
      <c r="B26" s="314"/>
      <c r="C26" s="314"/>
      <c r="D26" s="314"/>
      <c r="E26" s="314"/>
      <c r="F26" s="314"/>
      <c r="G26" s="314"/>
      <c r="H26" s="314"/>
      <c r="I26" s="314"/>
      <c r="J26" s="314"/>
      <c r="K26" s="37"/>
    </row>
    <row r="27" spans="1:11" ht="12.75" customHeight="1" x14ac:dyDescent="0.2">
      <c r="A27" s="35"/>
      <c r="B27" s="314"/>
      <c r="C27" s="314"/>
      <c r="D27" s="314"/>
      <c r="E27" s="314"/>
      <c r="F27" s="314"/>
      <c r="G27" s="314"/>
      <c r="H27" s="314"/>
      <c r="I27" s="314"/>
      <c r="J27" s="314"/>
      <c r="K27" s="37"/>
    </row>
    <row r="28" spans="1:11" ht="12.75" customHeight="1" x14ac:dyDescent="0.2">
      <c r="A28" s="35"/>
      <c r="B28" s="314"/>
      <c r="C28" s="314"/>
      <c r="D28" s="314"/>
      <c r="E28" s="314"/>
      <c r="F28" s="314"/>
      <c r="G28" s="314"/>
      <c r="H28" s="314"/>
      <c r="I28" s="314"/>
      <c r="J28" s="314"/>
      <c r="K28" s="37"/>
    </row>
    <row r="29" spans="1:11" ht="12.75" customHeight="1" x14ac:dyDescent="0.2">
      <c r="A29" s="35"/>
      <c r="B29" s="314"/>
      <c r="C29" s="314"/>
      <c r="D29" s="314"/>
      <c r="E29" s="314"/>
      <c r="F29" s="314"/>
      <c r="G29" s="314"/>
      <c r="H29" s="314"/>
      <c r="I29" s="314"/>
      <c r="J29" s="314"/>
      <c r="K29" s="37"/>
    </row>
    <row r="30" spans="1:11" ht="12.75" customHeight="1" x14ac:dyDescent="0.2">
      <c r="A30" s="35"/>
      <c r="B30" s="314"/>
      <c r="C30" s="314"/>
      <c r="D30" s="314"/>
      <c r="E30" s="314"/>
      <c r="F30" s="314"/>
      <c r="G30" s="314"/>
      <c r="H30" s="314"/>
      <c r="I30" s="314"/>
      <c r="J30" s="314"/>
      <c r="K30" s="37"/>
    </row>
    <row r="31" spans="1:11" ht="12.75" customHeight="1" x14ac:dyDescent="0.2">
      <c r="A31" s="35"/>
      <c r="B31" s="314"/>
      <c r="C31" s="314"/>
      <c r="D31" s="314"/>
      <c r="E31" s="314"/>
      <c r="F31" s="314"/>
      <c r="G31" s="314"/>
      <c r="H31" s="314"/>
      <c r="I31" s="314"/>
      <c r="J31" s="314"/>
      <c r="K31" s="37"/>
    </row>
    <row r="32" spans="1:11" ht="12.75" customHeight="1" x14ac:dyDescent="0.2">
      <c r="A32" s="35"/>
      <c r="B32" s="314"/>
      <c r="C32" s="314"/>
      <c r="D32" s="314"/>
      <c r="E32" s="314"/>
      <c r="F32" s="314"/>
      <c r="G32" s="314"/>
      <c r="H32" s="314"/>
      <c r="I32" s="314"/>
      <c r="J32" s="314"/>
      <c r="K32" s="37"/>
    </row>
    <row r="33" spans="1:11" ht="12.75" customHeight="1" x14ac:dyDescent="0.2">
      <c r="A33" s="35"/>
      <c r="B33" s="314"/>
      <c r="C33" s="314"/>
      <c r="D33" s="314"/>
      <c r="E33" s="314"/>
      <c r="F33" s="314"/>
      <c r="G33" s="314"/>
      <c r="H33" s="314"/>
      <c r="I33" s="314"/>
      <c r="J33" s="314"/>
      <c r="K33" s="37"/>
    </row>
    <row r="34" spans="1:11" ht="12.75" customHeight="1" x14ac:dyDescent="0.2">
      <c r="A34" s="35"/>
      <c r="B34" s="314"/>
      <c r="C34" s="314"/>
      <c r="D34" s="314"/>
      <c r="E34" s="314"/>
      <c r="F34" s="314"/>
      <c r="G34" s="314"/>
      <c r="H34" s="314"/>
      <c r="I34" s="314"/>
      <c r="J34" s="314"/>
      <c r="K34" s="37"/>
    </row>
    <row r="35" spans="1:11" ht="12.75" customHeight="1" x14ac:dyDescent="0.2">
      <c r="A35" s="35"/>
      <c r="B35" s="314"/>
      <c r="C35" s="314"/>
      <c r="D35" s="314"/>
      <c r="E35" s="314"/>
      <c r="F35" s="314"/>
      <c r="G35" s="314"/>
      <c r="H35" s="314"/>
      <c r="I35" s="314"/>
      <c r="J35" s="314"/>
      <c r="K35" s="37"/>
    </row>
    <row r="36" spans="1:11" ht="12.75" customHeight="1" x14ac:dyDescent="0.2">
      <c r="A36" s="35"/>
      <c r="B36" s="314"/>
      <c r="C36" s="314"/>
      <c r="D36" s="314"/>
      <c r="E36" s="314"/>
      <c r="F36" s="314"/>
      <c r="G36" s="314"/>
      <c r="H36" s="314"/>
      <c r="I36" s="314"/>
      <c r="J36" s="314"/>
      <c r="K36" s="37"/>
    </row>
    <row r="37" spans="1:11" ht="12.75" customHeight="1" x14ac:dyDescent="0.2">
      <c r="A37" s="35"/>
      <c r="B37" s="314"/>
      <c r="C37" s="314"/>
      <c r="D37" s="314"/>
      <c r="E37" s="314"/>
      <c r="F37" s="314"/>
      <c r="G37" s="314"/>
      <c r="H37" s="314"/>
      <c r="I37" s="314"/>
      <c r="J37" s="314"/>
      <c r="K37" s="37"/>
    </row>
    <row r="38" spans="1:11" ht="12.75" customHeight="1" x14ac:dyDescent="0.2">
      <c r="A38" s="35"/>
      <c r="B38" s="314"/>
      <c r="C38" s="314"/>
      <c r="D38" s="314"/>
      <c r="E38" s="314"/>
      <c r="F38" s="314"/>
      <c r="G38" s="314"/>
      <c r="H38" s="314"/>
      <c r="I38" s="314"/>
      <c r="J38" s="314"/>
      <c r="K38" s="37"/>
    </row>
    <row r="39" spans="1:11" ht="12.75" customHeight="1" x14ac:dyDescent="0.2">
      <c r="A39" s="35"/>
      <c r="B39" s="314"/>
      <c r="C39" s="314"/>
      <c r="D39" s="314"/>
      <c r="E39" s="314"/>
      <c r="F39" s="314"/>
      <c r="G39" s="314"/>
      <c r="H39" s="314"/>
      <c r="I39" s="314"/>
      <c r="J39" s="314"/>
      <c r="K39" s="37"/>
    </row>
    <row r="40" spans="1:11" ht="12.75" customHeight="1" x14ac:dyDescent="0.2">
      <c r="A40" s="35"/>
      <c r="B40" s="314"/>
      <c r="C40" s="314"/>
      <c r="D40" s="314"/>
      <c r="E40" s="314"/>
      <c r="F40" s="314"/>
      <c r="G40" s="314"/>
      <c r="H40" s="314"/>
      <c r="I40" s="314"/>
      <c r="J40" s="314"/>
      <c r="K40" s="37"/>
    </row>
    <row r="41" spans="1:11" ht="12.75" customHeight="1" x14ac:dyDescent="0.2">
      <c r="A41" s="35"/>
      <c r="B41" s="314"/>
      <c r="C41" s="314"/>
      <c r="D41" s="314"/>
      <c r="E41" s="314"/>
      <c r="F41" s="314"/>
      <c r="G41" s="314"/>
      <c r="H41" s="314"/>
      <c r="I41" s="314"/>
      <c r="J41" s="314"/>
      <c r="K41" s="37"/>
    </row>
    <row r="42" spans="1:11" ht="12.75" customHeight="1" x14ac:dyDescent="0.2">
      <c r="A42" s="35"/>
      <c r="B42" s="314"/>
      <c r="C42" s="314"/>
      <c r="D42" s="314"/>
      <c r="E42" s="314"/>
      <c r="F42" s="314"/>
      <c r="G42" s="314"/>
      <c r="H42" s="314"/>
      <c r="I42" s="314"/>
      <c r="J42" s="314"/>
      <c r="K42" s="37"/>
    </row>
    <row r="43" spans="1:11" ht="24.75" customHeight="1" x14ac:dyDescent="0.2">
      <c r="A43" s="35"/>
      <c r="B43" s="314"/>
      <c r="C43" s="314"/>
      <c r="D43" s="314"/>
      <c r="E43" s="314"/>
      <c r="F43" s="314"/>
      <c r="G43" s="314"/>
      <c r="H43" s="314"/>
      <c r="I43" s="314"/>
      <c r="J43" s="314"/>
      <c r="K43" s="37"/>
    </row>
    <row r="44" spans="1:11" x14ac:dyDescent="0.2">
      <c r="A44" s="35"/>
      <c r="B44" s="36"/>
      <c r="C44" s="36"/>
      <c r="D44" s="36"/>
      <c r="E44" s="36"/>
      <c r="F44" s="36"/>
      <c r="G44" s="36"/>
      <c r="H44" s="36"/>
      <c r="I44" s="36"/>
      <c r="J44" s="36"/>
      <c r="K44" s="37"/>
    </row>
    <row r="45" spans="1:11" x14ac:dyDescent="0.2">
      <c r="A45" s="35"/>
      <c r="B45" s="36"/>
      <c r="C45" s="36"/>
      <c r="D45" s="36"/>
      <c r="E45" s="36"/>
      <c r="F45" s="36"/>
      <c r="G45" s="36"/>
      <c r="H45" s="36"/>
      <c r="I45" s="36"/>
      <c r="J45" s="36"/>
      <c r="K45" s="37"/>
    </row>
    <row r="46" spans="1:11" ht="12.75" customHeight="1" thickBot="1" x14ac:dyDescent="0.25">
      <c r="A46" s="28"/>
      <c r="B46" s="29"/>
      <c r="C46" s="29"/>
      <c r="D46" s="29"/>
      <c r="E46" s="29"/>
      <c r="F46" s="29"/>
      <c r="G46" s="29"/>
      <c r="H46" s="29"/>
      <c r="I46" s="29"/>
      <c r="J46" s="29"/>
      <c r="K46" s="38"/>
    </row>
  </sheetData>
  <sheetProtection algorithmName="SHA-512" hashValue="FYHBcBPadD4GSUqzQnsBTsui5eebkh3Wc6/CVhcc4AdiqwIHwvG+MUnD421yQnyxO4oDpCY9+0qNwOBSkSVFow==" saltValue="9LBouErX35mFsN1Qxx4H9A==" spinCount="100000" sheet="1" objects="1" scenarios="1" selectLockedCells="1"/>
  <mergeCells count="1">
    <mergeCell ref="B10:J43"/>
  </mergeCells>
  <phoneticPr fontId="2" type="noConversion"/>
  <pageMargins left="0.75" right="0.75" top="1" bottom="1" header="0" footer="0"/>
  <pageSetup paperSize="9" scale="68"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7"/>
  <sheetViews>
    <sheetView tabSelected="1" zoomScale="90" zoomScaleNormal="90" workbookViewId="0">
      <selection activeCell="O7" sqref="O7"/>
    </sheetView>
  </sheetViews>
  <sheetFormatPr baseColWidth="10" defaultColWidth="11.42578125" defaultRowHeight="12.75" x14ac:dyDescent="0.2"/>
  <cols>
    <col min="1" max="1" width="2" style="31" customWidth="1"/>
    <col min="2" max="16384" width="11.42578125" style="31"/>
  </cols>
  <sheetData>
    <row r="1" spans="1:16" x14ac:dyDescent="0.2">
      <c r="A1" s="32"/>
      <c r="B1" s="33"/>
      <c r="C1" s="33"/>
      <c r="D1" s="33"/>
      <c r="E1" s="33"/>
      <c r="F1" s="33"/>
      <c r="G1" s="33"/>
      <c r="H1" s="33"/>
      <c r="I1" s="33"/>
      <c r="J1" s="33"/>
      <c r="K1" s="33"/>
      <c r="L1" s="33"/>
      <c r="M1" s="33"/>
      <c r="N1" s="33"/>
      <c r="O1" s="33"/>
      <c r="P1" s="34"/>
    </row>
    <row r="2" spans="1:16" s="16" customFormat="1" ht="15.75" customHeight="1" x14ac:dyDescent="0.25">
      <c r="A2" s="13"/>
      <c r="B2" s="14" t="s">
        <v>35</v>
      </c>
      <c r="C2" s="14"/>
      <c r="D2" s="14"/>
      <c r="E2" s="14"/>
      <c r="F2" s="14"/>
      <c r="G2" s="14"/>
      <c r="H2" s="14"/>
      <c r="I2" s="14"/>
      <c r="J2" s="14"/>
      <c r="K2" s="14"/>
      <c r="L2" s="14"/>
      <c r="M2" s="14"/>
      <c r="N2" s="14"/>
      <c r="O2" s="14"/>
      <c r="P2" s="15"/>
    </row>
    <row r="3" spans="1:16" x14ac:dyDescent="0.2">
      <c r="A3" s="35"/>
      <c r="B3" s="36"/>
      <c r="C3" s="36"/>
      <c r="D3" s="36"/>
      <c r="E3" s="36"/>
      <c r="F3" s="36"/>
      <c r="G3" s="36"/>
      <c r="H3" s="36"/>
      <c r="I3" s="36"/>
      <c r="J3" s="36"/>
      <c r="K3" s="36"/>
      <c r="L3" s="36"/>
      <c r="M3" s="36"/>
      <c r="N3" s="36"/>
      <c r="O3" s="36"/>
      <c r="P3" s="37"/>
    </row>
    <row r="4" spans="1:16" x14ac:dyDescent="0.2">
      <c r="A4" s="35"/>
      <c r="B4" s="36"/>
      <c r="C4" s="36"/>
      <c r="D4" s="36"/>
      <c r="E4" s="36"/>
      <c r="F4" s="36"/>
      <c r="G4" s="36"/>
      <c r="H4" s="36"/>
      <c r="I4" s="36"/>
      <c r="J4" s="36"/>
      <c r="K4" s="36"/>
      <c r="L4" s="36"/>
      <c r="M4" s="36"/>
      <c r="N4" s="36"/>
      <c r="O4" s="36"/>
      <c r="P4" s="37"/>
    </row>
    <row r="5" spans="1:16" x14ac:dyDescent="0.2">
      <c r="A5" s="35"/>
      <c r="B5" s="36"/>
      <c r="C5" s="36"/>
      <c r="D5" s="36"/>
      <c r="E5" s="36"/>
      <c r="F5" s="36"/>
      <c r="G5" s="36"/>
      <c r="H5" s="36"/>
      <c r="I5" s="36"/>
      <c r="J5" s="36"/>
      <c r="K5" s="36"/>
      <c r="L5" s="36"/>
      <c r="M5" s="36"/>
      <c r="N5" s="36"/>
      <c r="O5" s="36"/>
      <c r="P5" s="37"/>
    </row>
    <row r="6" spans="1:16" x14ac:dyDescent="0.2">
      <c r="A6" s="35"/>
      <c r="B6" s="36"/>
      <c r="C6" s="36"/>
      <c r="D6" s="36"/>
      <c r="E6" s="36"/>
      <c r="F6" s="36"/>
      <c r="G6" s="36"/>
      <c r="H6" s="36"/>
      <c r="I6" s="36"/>
      <c r="J6" s="36"/>
      <c r="K6" s="36"/>
      <c r="L6" s="36"/>
      <c r="M6" s="36"/>
      <c r="N6" s="36"/>
      <c r="O6" s="36"/>
      <c r="P6" s="37"/>
    </row>
    <row r="7" spans="1:16" x14ac:dyDescent="0.2">
      <c r="A7" s="35"/>
      <c r="B7" s="36"/>
      <c r="C7" s="36"/>
      <c r="D7" s="36"/>
      <c r="E7" s="36"/>
      <c r="F7" s="36"/>
      <c r="G7" s="36"/>
      <c r="H7" s="36"/>
      <c r="I7" s="36"/>
      <c r="J7" s="36"/>
      <c r="K7" s="36"/>
      <c r="L7" s="36"/>
      <c r="M7" s="36"/>
      <c r="N7" s="36"/>
      <c r="O7" s="36"/>
      <c r="P7" s="37"/>
    </row>
    <row r="8" spans="1:16" x14ac:dyDescent="0.2">
      <c r="A8" s="35"/>
      <c r="B8" s="36"/>
      <c r="C8" s="36"/>
      <c r="D8" s="36"/>
      <c r="E8" s="36"/>
      <c r="F8" s="36"/>
      <c r="G8" s="36"/>
      <c r="H8" s="36"/>
      <c r="I8" s="36"/>
      <c r="J8" s="36"/>
      <c r="K8" s="36"/>
      <c r="L8" s="36"/>
      <c r="M8" s="36"/>
      <c r="N8" s="36"/>
      <c r="O8" s="36"/>
      <c r="P8" s="37"/>
    </row>
    <row r="9" spans="1:16" x14ac:dyDescent="0.2">
      <c r="A9" s="35"/>
      <c r="B9" s="36"/>
      <c r="C9" s="36"/>
      <c r="D9" s="36"/>
      <c r="E9" s="36"/>
      <c r="F9" s="36"/>
      <c r="G9" s="36"/>
      <c r="H9" s="36"/>
      <c r="I9" s="36"/>
      <c r="J9" s="36"/>
      <c r="K9" s="36"/>
      <c r="L9" s="36"/>
      <c r="M9" s="36"/>
      <c r="N9" s="36"/>
      <c r="O9" s="36"/>
      <c r="P9" s="37"/>
    </row>
    <row r="10" spans="1:16" x14ac:dyDescent="0.2">
      <c r="A10" s="35"/>
      <c r="B10" s="36"/>
      <c r="C10" s="36"/>
      <c r="D10" s="36"/>
      <c r="E10" s="36"/>
      <c r="F10" s="36"/>
      <c r="G10" s="36"/>
      <c r="H10" s="36"/>
      <c r="I10" s="36"/>
      <c r="J10" s="36"/>
      <c r="K10" s="36"/>
      <c r="L10" s="36"/>
      <c r="M10" s="36"/>
      <c r="N10" s="36"/>
      <c r="O10" s="36"/>
      <c r="P10" s="37"/>
    </row>
    <row r="11" spans="1:16" x14ac:dyDescent="0.2">
      <c r="A11" s="35"/>
      <c r="B11" s="36"/>
      <c r="C11" s="36"/>
      <c r="D11" s="36"/>
      <c r="E11" s="36"/>
      <c r="F11" s="36"/>
      <c r="G11" s="36"/>
      <c r="H11" s="36"/>
      <c r="I11" s="36"/>
      <c r="J11" s="36"/>
      <c r="K11" s="36"/>
      <c r="L11" s="36"/>
      <c r="M11" s="36"/>
      <c r="N11" s="36"/>
      <c r="O11" s="36"/>
      <c r="P11" s="37"/>
    </row>
    <row r="12" spans="1:16" x14ac:dyDescent="0.2">
      <c r="A12" s="35"/>
      <c r="B12" s="36"/>
      <c r="C12" s="36"/>
      <c r="D12" s="36"/>
      <c r="E12" s="36"/>
      <c r="F12" s="36"/>
      <c r="G12" s="36"/>
      <c r="H12" s="36"/>
      <c r="I12" s="36"/>
      <c r="J12" s="36"/>
      <c r="K12" s="36"/>
      <c r="L12" s="36"/>
      <c r="M12" s="36"/>
      <c r="N12" s="36"/>
      <c r="O12" s="36"/>
      <c r="P12" s="37"/>
    </row>
    <row r="13" spans="1:16" x14ac:dyDescent="0.2">
      <c r="A13" s="35"/>
      <c r="B13" s="36"/>
      <c r="C13" s="36"/>
      <c r="D13" s="36"/>
      <c r="E13" s="36"/>
      <c r="F13" s="36"/>
      <c r="G13" s="36"/>
      <c r="H13" s="36"/>
      <c r="I13" s="36"/>
      <c r="J13" s="36"/>
      <c r="K13" s="36"/>
      <c r="L13" s="36"/>
      <c r="M13" s="36"/>
      <c r="N13" s="36"/>
      <c r="O13" s="36"/>
      <c r="P13" s="37"/>
    </row>
    <row r="14" spans="1:16" x14ac:dyDescent="0.2">
      <c r="A14" s="35"/>
      <c r="B14" s="36"/>
      <c r="C14" s="36"/>
      <c r="D14" s="36"/>
      <c r="E14" s="36"/>
      <c r="F14" s="36"/>
      <c r="G14" s="36"/>
      <c r="H14" s="36"/>
      <c r="I14" s="36"/>
      <c r="J14" s="36"/>
      <c r="K14" s="36"/>
      <c r="L14" s="36"/>
      <c r="M14" s="36"/>
      <c r="N14" s="36"/>
      <c r="O14" s="36"/>
      <c r="P14" s="37"/>
    </row>
    <row r="15" spans="1:16" x14ac:dyDescent="0.2">
      <c r="A15" s="35"/>
      <c r="B15" s="36"/>
      <c r="C15" s="36"/>
      <c r="D15" s="36"/>
      <c r="E15" s="36"/>
      <c r="F15" s="36"/>
      <c r="G15" s="36"/>
      <c r="H15" s="36"/>
      <c r="I15" s="36"/>
      <c r="J15" s="36"/>
      <c r="K15" s="36"/>
      <c r="L15" s="36"/>
      <c r="M15" s="36"/>
      <c r="N15" s="36"/>
      <c r="O15" s="36"/>
      <c r="P15" s="37"/>
    </row>
    <row r="16" spans="1:16" x14ac:dyDescent="0.2">
      <c r="A16" s="35"/>
      <c r="B16" s="36"/>
      <c r="C16" s="36"/>
      <c r="D16" s="36"/>
      <c r="E16" s="36"/>
      <c r="F16" s="36"/>
      <c r="G16" s="36"/>
      <c r="H16" s="36"/>
      <c r="I16" s="36"/>
      <c r="J16" s="36"/>
      <c r="K16" s="36"/>
      <c r="L16" s="36"/>
      <c r="M16" s="36"/>
      <c r="N16" s="36"/>
      <c r="O16" s="36"/>
      <c r="P16" s="37"/>
    </row>
    <row r="17" spans="1:16" x14ac:dyDescent="0.2">
      <c r="A17" s="35"/>
      <c r="B17" s="36"/>
      <c r="C17" s="36"/>
      <c r="D17" s="36"/>
      <c r="E17" s="36"/>
      <c r="F17" s="36"/>
      <c r="G17" s="36"/>
      <c r="H17" s="36"/>
      <c r="I17" s="36"/>
      <c r="J17" s="36"/>
      <c r="K17" s="36"/>
      <c r="L17" s="36"/>
      <c r="M17" s="36"/>
      <c r="N17" s="36"/>
      <c r="O17" s="36"/>
      <c r="P17" s="37"/>
    </row>
    <row r="18" spans="1:16" x14ac:dyDescent="0.2">
      <c r="A18" s="35"/>
      <c r="B18" s="36"/>
      <c r="C18" s="36"/>
      <c r="D18" s="36"/>
      <c r="E18" s="36"/>
      <c r="F18" s="36"/>
      <c r="G18" s="36"/>
      <c r="H18" s="36"/>
      <c r="I18" s="36"/>
      <c r="J18" s="36"/>
      <c r="K18" s="36"/>
      <c r="L18" s="36"/>
      <c r="M18" s="36"/>
      <c r="N18" s="36"/>
      <c r="O18" s="36"/>
      <c r="P18" s="37"/>
    </row>
    <row r="19" spans="1:16" x14ac:dyDescent="0.2">
      <c r="A19" s="35"/>
      <c r="B19" s="36"/>
      <c r="C19" s="36"/>
      <c r="D19" s="36"/>
      <c r="E19" s="36"/>
      <c r="F19" s="36"/>
      <c r="G19" s="36"/>
      <c r="H19" s="36"/>
      <c r="I19" s="36"/>
      <c r="J19" s="36"/>
      <c r="K19" s="36"/>
      <c r="L19" s="36"/>
      <c r="M19" s="36"/>
      <c r="N19" s="36"/>
      <c r="O19" s="36"/>
      <c r="P19" s="37"/>
    </row>
    <row r="20" spans="1:16" x14ac:dyDescent="0.2">
      <c r="A20" s="35"/>
      <c r="B20" s="36"/>
      <c r="C20" s="36"/>
      <c r="D20" s="36"/>
      <c r="E20" s="36"/>
      <c r="F20" s="36"/>
      <c r="G20" s="36"/>
      <c r="H20" s="36"/>
      <c r="I20" s="36"/>
      <c r="J20" s="36"/>
      <c r="K20" s="36"/>
      <c r="L20" s="36"/>
      <c r="M20" s="36"/>
      <c r="N20" s="36"/>
      <c r="O20" s="36"/>
      <c r="P20" s="37"/>
    </row>
    <row r="21" spans="1:16" x14ac:dyDescent="0.2">
      <c r="A21" s="35"/>
      <c r="B21" s="36"/>
      <c r="C21" s="36"/>
      <c r="D21" s="36"/>
      <c r="E21" s="36"/>
      <c r="F21" s="36"/>
      <c r="G21" s="36"/>
      <c r="H21" s="36"/>
      <c r="I21" s="36"/>
      <c r="J21" s="36"/>
      <c r="K21" s="36"/>
      <c r="L21" s="36"/>
      <c r="M21" s="36"/>
      <c r="N21" s="36"/>
      <c r="O21" s="36"/>
      <c r="P21" s="37"/>
    </row>
    <row r="22" spans="1:16" x14ac:dyDescent="0.2">
      <c r="A22" s="35"/>
      <c r="B22" s="36"/>
      <c r="C22" s="36"/>
      <c r="D22" s="36"/>
      <c r="E22" s="36"/>
      <c r="F22" s="36"/>
      <c r="G22" s="36"/>
      <c r="H22" s="36"/>
      <c r="I22" s="36"/>
      <c r="J22" s="36"/>
      <c r="K22" s="36"/>
      <c r="L22" s="36"/>
      <c r="M22" s="36"/>
      <c r="N22" s="36"/>
      <c r="O22" s="36"/>
      <c r="P22" s="37"/>
    </row>
    <row r="23" spans="1:16" x14ac:dyDescent="0.2">
      <c r="A23" s="35"/>
      <c r="B23" s="36"/>
      <c r="C23" s="36"/>
      <c r="D23" s="36"/>
      <c r="E23" s="36"/>
      <c r="F23" s="36"/>
      <c r="G23" s="36"/>
      <c r="H23" s="36"/>
      <c r="I23" s="36"/>
      <c r="J23" s="36"/>
      <c r="K23" s="36"/>
      <c r="L23" s="36"/>
      <c r="M23" s="36"/>
      <c r="N23" s="36"/>
      <c r="O23" s="36"/>
      <c r="P23" s="37"/>
    </row>
    <row r="24" spans="1:16" x14ac:dyDescent="0.2">
      <c r="A24" s="35"/>
      <c r="B24" s="36"/>
      <c r="C24" s="36"/>
      <c r="D24" s="36"/>
      <c r="E24" s="36"/>
      <c r="F24" s="36"/>
      <c r="G24" s="36"/>
      <c r="H24" s="36"/>
      <c r="I24" s="36"/>
      <c r="J24" s="36"/>
      <c r="K24" s="36"/>
      <c r="L24" s="36"/>
      <c r="M24" s="36"/>
      <c r="N24" s="36"/>
      <c r="O24" s="36"/>
      <c r="P24" s="37"/>
    </row>
    <row r="25" spans="1:16" x14ac:dyDescent="0.2">
      <c r="A25" s="35"/>
      <c r="B25" s="36"/>
      <c r="C25" s="36"/>
      <c r="D25" s="36"/>
      <c r="E25" s="36"/>
      <c r="F25" s="36"/>
      <c r="G25" s="36"/>
      <c r="H25" s="36"/>
      <c r="I25" s="36"/>
      <c r="J25" s="36"/>
      <c r="K25" s="36"/>
      <c r="L25" s="36"/>
      <c r="M25" s="36"/>
      <c r="N25" s="36"/>
      <c r="O25" s="36"/>
      <c r="P25" s="37"/>
    </row>
    <row r="26" spans="1:16" x14ac:dyDescent="0.2">
      <c r="A26" s="35"/>
      <c r="B26" s="36"/>
      <c r="C26" s="36"/>
      <c r="D26" s="36"/>
      <c r="E26" s="36"/>
      <c r="F26" s="36"/>
      <c r="G26" s="36"/>
      <c r="H26" s="36"/>
      <c r="I26" s="36"/>
      <c r="J26" s="36"/>
      <c r="K26" s="36"/>
      <c r="L26" s="36"/>
      <c r="M26" s="36"/>
      <c r="N26" s="36"/>
      <c r="O26" s="36"/>
      <c r="P26" s="37"/>
    </row>
    <row r="27" spans="1:16" x14ac:dyDescent="0.2">
      <c r="A27" s="35"/>
      <c r="B27" s="36"/>
      <c r="C27" s="36"/>
      <c r="D27" s="36"/>
      <c r="E27" s="36"/>
      <c r="F27" s="36"/>
      <c r="G27" s="36"/>
      <c r="H27" s="36"/>
      <c r="I27" s="36"/>
      <c r="J27" s="36"/>
      <c r="K27" s="36"/>
      <c r="L27" s="36"/>
      <c r="M27" s="36"/>
      <c r="N27" s="36"/>
      <c r="O27" s="36"/>
      <c r="P27" s="37"/>
    </row>
    <row r="28" spans="1:16" x14ac:dyDescent="0.2">
      <c r="A28" s="35"/>
      <c r="B28" s="36"/>
      <c r="C28" s="36"/>
      <c r="D28" s="36"/>
      <c r="E28" s="36"/>
      <c r="F28" s="36"/>
      <c r="G28" s="36"/>
      <c r="H28" s="36"/>
      <c r="I28" s="36"/>
      <c r="J28" s="36"/>
      <c r="K28" s="36"/>
      <c r="L28" s="36"/>
      <c r="M28" s="36"/>
      <c r="N28" s="36"/>
      <c r="O28" s="36"/>
      <c r="P28" s="37"/>
    </row>
    <row r="29" spans="1:16" x14ac:dyDescent="0.2">
      <c r="A29" s="35"/>
      <c r="B29" s="36"/>
      <c r="C29" s="36"/>
      <c r="D29" s="36"/>
      <c r="E29" s="36"/>
      <c r="F29" s="36"/>
      <c r="G29" s="36"/>
      <c r="H29" s="36"/>
      <c r="I29" s="36"/>
      <c r="J29" s="36"/>
      <c r="K29" s="36"/>
      <c r="L29" s="36"/>
      <c r="M29" s="36"/>
      <c r="N29" s="36"/>
      <c r="O29" s="36"/>
      <c r="P29" s="37"/>
    </row>
    <row r="30" spans="1:16" x14ac:dyDescent="0.2">
      <c r="A30" s="35"/>
      <c r="B30" s="36"/>
      <c r="C30" s="36"/>
      <c r="D30" s="36"/>
      <c r="E30" s="36"/>
      <c r="F30" s="36"/>
      <c r="G30" s="36"/>
      <c r="H30" s="36"/>
      <c r="I30" s="36"/>
      <c r="J30" s="36"/>
      <c r="K30" s="36"/>
      <c r="L30" s="36"/>
      <c r="M30" s="36"/>
      <c r="N30" s="36"/>
      <c r="O30" s="36"/>
      <c r="P30" s="37"/>
    </row>
    <row r="31" spans="1:16" x14ac:dyDescent="0.2">
      <c r="A31" s="35"/>
      <c r="B31" s="36"/>
      <c r="C31" s="36"/>
      <c r="D31" s="36"/>
      <c r="E31" s="36"/>
      <c r="F31" s="36"/>
      <c r="G31" s="36"/>
      <c r="H31" s="36"/>
      <c r="I31" s="36"/>
      <c r="J31" s="36"/>
      <c r="K31" s="36"/>
      <c r="L31" s="36"/>
      <c r="M31" s="36"/>
      <c r="N31" s="36"/>
      <c r="O31" s="36"/>
      <c r="P31" s="37"/>
    </row>
    <row r="32" spans="1:16" x14ac:dyDescent="0.2">
      <c r="A32" s="35"/>
      <c r="B32" s="36"/>
      <c r="C32" s="36"/>
      <c r="D32" s="36"/>
      <c r="E32" s="36"/>
      <c r="F32" s="36"/>
      <c r="G32" s="36"/>
      <c r="H32" s="36"/>
      <c r="I32" s="36"/>
      <c r="J32" s="36"/>
      <c r="K32" s="36"/>
      <c r="L32" s="36"/>
      <c r="M32" s="36"/>
      <c r="N32" s="36"/>
      <c r="O32" s="36"/>
      <c r="P32" s="37"/>
    </row>
    <row r="33" spans="1:16" x14ac:dyDescent="0.2">
      <c r="A33" s="35"/>
      <c r="B33" s="36"/>
      <c r="C33" s="36"/>
      <c r="D33" s="36"/>
      <c r="E33" s="36"/>
      <c r="F33" s="36"/>
      <c r="G33" s="36"/>
      <c r="H33" s="36"/>
      <c r="I33" s="36"/>
      <c r="J33" s="36"/>
      <c r="K33" s="36"/>
      <c r="L33" s="36"/>
      <c r="M33" s="36"/>
      <c r="N33" s="36"/>
      <c r="O33" s="36"/>
      <c r="P33" s="37"/>
    </row>
    <row r="34" spans="1:16" x14ac:dyDescent="0.2">
      <c r="A34" s="35"/>
      <c r="B34" s="36"/>
      <c r="C34" s="36"/>
      <c r="D34" s="36"/>
      <c r="E34" s="36"/>
      <c r="F34" s="36"/>
      <c r="G34" s="36"/>
      <c r="H34" s="36"/>
      <c r="I34" s="36"/>
      <c r="J34" s="36"/>
      <c r="K34" s="36"/>
      <c r="L34" s="36"/>
      <c r="M34" s="36"/>
      <c r="N34" s="36"/>
      <c r="O34" s="36"/>
      <c r="P34" s="37"/>
    </row>
    <row r="35" spans="1:16" x14ac:dyDescent="0.2">
      <c r="A35" s="35"/>
      <c r="B35" s="36"/>
      <c r="C35" s="36"/>
      <c r="D35" s="36"/>
      <c r="E35" s="36"/>
      <c r="F35" s="36"/>
      <c r="G35" s="36"/>
      <c r="H35" s="36"/>
      <c r="I35" s="36"/>
      <c r="J35" s="36"/>
      <c r="K35" s="36"/>
      <c r="L35" s="36"/>
      <c r="M35" s="36"/>
      <c r="N35" s="36"/>
      <c r="O35" s="36"/>
      <c r="P35" s="37"/>
    </row>
    <row r="36" spans="1:16" x14ac:dyDescent="0.2">
      <c r="A36" s="35"/>
      <c r="B36" s="36"/>
      <c r="C36" s="36"/>
      <c r="D36" s="36"/>
      <c r="E36" s="36"/>
      <c r="F36" s="36"/>
      <c r="G36" s="36"/>
      <c r="H36" s="36"/>
      <c r="I36" s="36"/>
      <c r="J36" s="36"/>
      <c r="K36" s="36"/>
      <c r="L36" s="36"/>
      <c r="M36" s="36"/>
      <c r="N36" s="36"/>
      <c r="O36" s="36"/>
      <c r="P36" s="37"/>
    </row>
    <row r="37" spans="1:16" x14ac:dyDescent="0.2">
      <c r="A37" s="35"/>
      <c r="B37" s="36"/>
      <c r="C37" s="36"/>
      <c r="D37" s="36"/>
      <c r="E37" s="36"/>
      <c r="F37" s="36"/>
      <c r="G37" s="36"/>
      <c r="H37" s="36"/>
      <c r="I37" s="36"/>
      <c r="J37" s="36"/>
      <c r="K37" s="36"/>
      <c r="L37" s="36"/>
      <c r="M37" s="36"/>
      <c r="N37" s="36"/>
      <c r="O37" s="36"/>
      <c r="P37" s="37"/>
    </row>
    <row r="38" spans="1:16" x14ac:dyDescent="0.2">
      <c r="A38" s="35"/>
      <c r="B38" s="36"/>
      <c r="C38" s="36"/>
      <c r="D38" s="36"/>
      <c r="E38" s="36"/>
      <c r="F38" s="36"/>
      <c r="G38" s="36"/>
      <c r="H38" s="36"/>
      <c r="I38" s="36"/>
      <c r="J38" s="36"/>
      <c r="K38" s="36"/>
      <c r="L38" s="36"/>
      <c r="M38" s="36"/>
      <c r="N38" s="36"/>
      <c r="O38" s="36"/>
      <c r="P38" s="37"/>
    </row>
    <row r="39" spans="1:16" x14ac:dyDescent="0.2">
      <c r="A39" s="35"/>
      <c r="B39" s="36"/>
      <c r="C39" s="36"/>
      <c r="D39" s="36"/>
      <c r="E39" s="36"/>
      <c r="F39" s="36"/>
      <c r="G39" s="36"/>
      <c r="H39" s="36"/>
      <c r="I39" s="36"/>
      <c r="J39" s="36"/>
      <c r="K39" s="36"/>
      <c r="L39" s="36"/>
      <c r="M39" s="36"/>
      <c r="N39" s="36"/>
      <c r="O39" s="36"/>
      <c r="P39" s="37"/>
    </row>
    <row r="40" spans="1:16" x14ac:dyDescent="0.2">
      <c r="A40" s="35"/>
      <c r="B40" s="36"/>
      <c r="C40" s="36"/>
      <c r="D40" s="36"/>
      <c r="E40" s="36"/>
      <c r="F40" s="36"/>
      <c r="G40" s="36"/>
      <c r="H40" s="36"/>
      <c r="I40" s="36"/>
      <c r="J40" s="36"/>
      <c r="K40" s="36"/>
      <c r="L40" s="36"/>
      <c r="M40" s="36"/>
      <c r="N40" s="36"/>
      <c r="O40" s="36"/>
      <c r="P40" s="37"/>
    </row>
    <row r="41" spans="1:16" x14ac:dyDescent="0.2">
      <c r="A41" s="35"/>
      <c r="B41" s="36"/>
      <c r="C41" s="36"/>
      <c r="D41" s="36"/>
      <c r="E41" s="36"/>
      <c r="F41" s="36"/>
      <c r="G41" s="36"/>
      <c r="H41" s="36"/>
      <c r="I41" s="36"/>
      <c r="J41" s="36"/>
      <c r="K41" s="36"/>
      <c r="L41" s="36"/>
      <c r="M41" s="36"/>
      <c r="N41" s="36"/>
      <c r="O41" s="36"/>
      <c r="P41" s="37"/>
    </row>
    <row r="42" spans="1:16" x14ac:dyDescent="0.2">
      <c r="A42" s="35"/>
      <c r="B42" s="36"/>
      <c r="C42" s="36"/>
      <c r="D42" s="36"/>
      <c r="E42" s="36"/>
      <c r="F42" s="36"/>
      <c r="G42" s="36"/>
      <c r="H42" s="36"/>
      <c r="I42" s="36"/>
      <c r="J42" s="36"/>
      <c r="K42" s="36"/>
      <c r="L42" s="36"/>
      <c r="M42" s="36"/>
      <c r="N42" s="36"/>
      <c r="O42" s="36"/>
      <c r="P42" s="37"/>
    </row>
    <row r="43" spans="1:16" x14ac:dyDescent="0.2">
      <c r="A43" s="35"/>
      <c r="B43" s="36"/>
      <c r="C43" s="36"/>
      <c r="D43" s="36"/>
      <c r="E43" s="36"/>
      <c r="F43" s="36"/>
      <c r="G43" s="36"/>
      <c r="H43" s="36"/>
      <c r="I43" s="36"/>
      <c r="J43" s="36"/>
      <c r="K43" s="36"/>
      <c r="L43" s="36"/>
      <c r="M43" s="36"/>
      <c r="N43" s="36"/>
      <c r="O43" s="36"/>
      <c r="P43" s="37"/>
    </row>
    <row r="44" spans="1:16" x14ac:dyDescent="0.2">
      <c r="A44" s="35"/>
      <c r="B44" s="36"/>
      <c r="C44" s="36"/>
      <c r="D44" s="36"/>
      <c r="E44" s="36"/>
      <c r="F44" s="36"/>
      <c r="G44" s="36"/>
      <c r="H44" s="36"/>
      <c r="I44" s="36"/>
      <c r="J44" s="36"/>
      <c r="K44" s="36"/>
      <c r="L44" s="36"/>
      <c r="M44" s="36"/>
      <c r="N44" s="36"/>
      <c r="O44" s="36"/>
      <c r="P44" s="37"/>
    </row>
    <row r="45" spans="1:16" x14ac:dyDescent="0.2">
      <c r="A45" s="35"/>
      <c r="B45" s="36"/>
      <c r="C45" s="36"/>
      <c r="D45" s="36"/>
      <c r="E45" s="36"/>
      <c r="F45" s="36"/>
      <c r="G45" s="36"/>
      <c r="H45" s="36"/>
      <c r="I45" s="36"/>
      <c r="J45" s="36"/>
      <c r="K45" s="36"/>
      <c r="L45" s="36"/>
      <c r="M45" s="36"/>
      <c r="N45" s="36"/>
      <c r="O45" s="36"/>
      <c r="P45" s="37"/>
    </row>
    <row r="46" spans="1:16" x14ac:dyDescent="0.2">
      <c r="A46" s="35"/>
      <c r="B46" s="36"/>
      <c r="C46" s="36"/>
      <c r="D46" s="36"/>
      <c r="E46" s="36"/>
      <c r="F46" s="36"/>
      <c r="G46" s="36"/>
      <c r="H46" s="36"/>
      <c r="I46" s="36"/>
      <c r="J46" s="36"/>
      <c r="K46" s="36"/>
      <c r="L46" s="36"/>
      <c r="M46" s="36"/>
      <c r="N46" s="36"/>
      <c r="O46" s="36"/>
      <c r="P46" s="37"/>
    </row>
    <row r="47" spans="1:16" x14ac:dyDescent="0.2">
      <c r="A47" s="35"/>
      <c r="B47" s="36"/>
      <c r="C47" s="36"/>
      <c r="D47" s="36"/>
      <c r="E47" s="36"/>
      <c r="F47" s="36"/>
      <c r="G47" s="36"/>
      <c r="H47" s="36"/>
      <c r="I47" s="36"/>
      <c r="J47" s="36"/>
      <c r="K47" s="36"/>
      <c r="L47" s="36"/>
      <c r="M47" s="36"/>
      <c r="N47" s="36"/>
      <c r="O47" s="36"/>
      <c r="P47" s="37"/>
    </row>
    <row r="48" spans="1:16" x14ac:dyDescent="0.2">
      <c r="A48" s="35"/>
      <c r="B48" s="36"/>
      <c r="C48" s="36"/>
      <c r="D48" s="36"/>
      <c r="E48" s="36"/>
      <c r="F48" s="36"/>
      <c r="G48" s="36"/>
      <c r="H48" s="36"/>
      <c r="I48" s="36"/>
      <c r="J48" s="36"/>
      <c r="K48" s="36"/>
      <c r="L48" s="36"/>
      <c r="M48" s="36"/>
      <c r="N48" s="36"/>
      <c r="O48" s="36"/>
      <c r="P48" s="37"/>
    </row>
    <row r="49" spans="1:16" x14ac:dyDescent="0.2">
      <c r="A49" s="35"/>
      <c r="B49" s="36"/>
      <c r="C49" s="36"/>
      <c r="D49" s="36"/>
      <c r="E49" s="36"/>
      <c r="F49" s="36"/>
      <c r="G49" s="36"/>
      <c r="H49" s="36"/>
      <c r="I49" s="36"/>
      <c r="J49" s="36"/>
      <c r="K49" s="36"/>
      <c r="L49" s="36"/>
      <c r="M49" s="36"/>
      <c r="N49" s="36"/>
      <c r="O49" s="36"/>
      <c r="P49" s="37"/>
    </row>
    <row r="50" spans="1:16" x14ac:dyDescent="0.2">
      <c r="A50" s="35"/>
      <c r="B50" s="36"/>
      <c r="C50" s="36"/>
      <c r="D50" s="36"/>
      <c r="E50" s="36"/>
      <c r="F50" s="36"/>
      <c r="G50" s="36"/>
      <c r="H50" s="36"/>
      <c r="I50" s="36"/>
      <c r="J50" s="36"/>
      <c r="K50" s="36"/>
      <c r="L50" s="36"/>
      <c r="M50" s="36"/>
      <c r="N50" s="36"/>
      <c r="O50" s="36"/>
      <c r="P50" s="37"/>
    </row>
    <row r="51" spans="1:16" x14ac:dyDescent="0.2">
      <c r="A51" s="35"/>
      <c r="B51" s="36"/>
      <c r="C51" s="36"/>
      <c r="D51" s="36"/>
      <c r="E51" s="36"/>
      <c r="F51" s="36"/>
      <c r="G51" s="36"/>
      <c r="H51" s="36"/>
      <c r="I51" s="36"/>
      <c r="J51" s="36"/>
      <c r="K51" s="36"/>
      <c r="L51" s="36"/>
      <c r="M51" s="36"/>
      <c r="N51" s="36"/>
      <c r="O51" s="36"/>
      <c r="P51" s="37"/>
    </row>
    <row r="52" spans="1:16" x14ac:dyDescent="0.2">
      <c r="A52" s="35"/>
      <c r="B52" s="36"/>
      <c r="C52" s="36"/>
      <c r="D52" s="36"/>
      <c r="E52" s="36"/>
      <c r="F52" s="36"/>
      <c r="G52" s="36"/>
      <c r="H52" s="36"/>
      <c r="I52" s="36"/>
      <c r="J52" s="36"/>
      <c r="K52" s="36"/>
      <c r="L52" s="36"/>
      <c r="M52" s="36"/>
      <c r="N52" s="36"/>
      <c r="O52" s="36"/>
      <c r="P52" s="37"/>
    </row>
    <row r="53" spans="1:16" x14ac:dyDescent="0.2">
      <c r="A53" s="35"/>
      <c r="B53" s="36"/>
      <c r="C53" s="36"/>
      <c r="D53" s="36"/>
      <c r="E53" s="36"/>
      <c r="F53" s="36"/>
      <c r="G53" s="36"/>
      <c r="H53" s="36"/>
      <c r="I53" s="36"/>
      <c r="J53" s="36"/>
      <c r="K53" s="36"/>
      <c r="L53" s="36"/>
      <c r="M53" s="36"/>
      <c r="N53" s="36"/>
      <c r="O53" s="36"/>
      <c r="P53" s="37"/>
    </row>
    <row r="54" spans="1:16" x14ac:dyDescent="0.2">
      <c r="A54" s="35"/>
      <c r="B54" s="36"/>
      <c r="C54" s="36"/>
      <c r="D54" s="36"/>
      <c r="E54" s="36"/>
      <c r="F54" s="36"/>
      <c r="G54" s="36"/>
      <c r="H54" s="36"/>
      <c r="I54" s="36"/>
      <c r="J54" s="36"/>
      <c r="K54" s="36"/>
      <c r="L54" s="36"/>
      <c r="M54" s="36"/>
      <c r="N54" s="36"/>
      <c r="O54" s="36"/>
      <c r="P54" s="37"/>
    </row>
    <row r="55" spans="1:16" x14ac:dyDescent="0.2">
      <c r="A55" s="35"/>
      <c r="B55" s="36"/>
      <c r="C55" s="36"/>
      <c r="D55" s="36"/>
      <c r="E55" s="36"/>
      <c r="F55" s="36"/>
      <c r="G55" s="36"/>
      <c r="H55" s="36"/>
      <c r="I55" s="36"/>
      <c r="J55" s="36"/>
      <c r="K55" s="36"/>
      <c r="L55" s="36"/>
      <c r="M55" s="36"/>
      <c r="N55" s="36"/>
      <c r="O55" s="36"/>
      <c r="P55" s="37"/>
    </row>
    <row r="56" spans="1:16" x14ac:dyDescent="0.2">
      <c r="A56" s="35"/>
      <c r="B56" s="36"/>
      <c r="C56" s="36"/>
      <c r="D56" s="36"/>
      <c r="E56" s="36"/>
      <c r="F56" s="36"/>
      <c r="G56" s="36"/>
      <c r="H56" s="36"/>
      <c r="I56" s="36"/>
      <c r="J56" s="36"/>
      <c r="K56" s="36"/>
      <c r="L56" s="36"/>
      <c r="M56" s="36"/>
      <c r="N56" s="36"/>
      <c r="O56" s="36"/>
      <c r="P56" s="37"/>
    </row>
    <row r="57" spans="1:16" x14ac:dyDescent="0.2">
      <c r="A57" s="35"/>
      <c r="B57" s="36"/>
      <c r="C57" s="36"/>
      <c r="D57" s="36"/>
      <c r="E57" s="36"/>
      <c r="F57" s="36"/>
      <c r="G57" s="36"/>
      <c r="H57" s="36"/>
      <c r="I57" s="36"/>
      <c r="J57" s="36"/>
      <c r="K57" s="36"/>
      <c r="L57" s="36"/>
      <c r="M57" s="36"/>
      <c r="N57" s="36"/>
      <c r="O57" s="36"/>
      <c r="P57" s="37"/>
    </row>
    <row r="58" spans="1:16" x14ac:dyDescent="0.2">
      <c r="A58" s="35"/>
      <c r="B58" s="36"/>
      <c r="C58" s="36"/>
      <c r="D58" s="36"/>
      <c r="E58" s="36"/>
      <c r="F58" s="36"/>
      <c r="G58" s="36"/>
      <c r="H58" s="36"/>
      <c r="I58" s="36"/>
      <c r="J58" s="36"/>
      <c r="K58" s="36"/>
      <c r="L58" s="36"/>
      <c r="M58" s="36"/>
      <c r="N58" s="36"/>
      <c r="O58" s="36"/>
      <c r="P58" s="37"/>
    </row>
    <row r="59" spans="1:16" x14ac:dyDescent="0.2">
      <c r="A59" s="35"/>
      <c r="B59" s="36"/>
      <c r="C59" s="36"/>
      <c r="D59" s="36"/>
      <c r="E59" s="36"/>
      <c r="F59" s="36"/>
      <c r="G59" s="36"/>
      <c r="H59" s="36"/>
      <c r="I59" s="36"/>
      <c r="J59" s="36"/>
      <c r="K59" s="36"/>
      <c r="L59" s="36"/>
      <c r="M59" s="36"/>
      <c r="N59" s="36"/>
      <c r="O59" s="36"/>
      <c r="P59" s="37"/>
    </row>
    <row r="60" spans="1:16" x14ac:dyDescent="0.2">
      <c r="A60" s="35"/>
      <c r="B60" s="36"/>
      <c r="C60" s="36"/>
      <c r="D60" s="36"/>
      <c r="E60" s="36"/>
      <c r="F60" s="36"/>
      <c r="G60" s="36"/>
      <c r="H60" s="36"/>
      <c r="I60" s="36"/>
      <c r="J60" s="36"/>
      <c r="K60" s="36"/>
      <c r="L60" s="36"/>
      <c r="M60" s="36"/>
      <c r="N60" s="36"/>
      <c r="O60" s="36"/>
      <c r="P60" s="37"/>
    </row>
    <row r="61" spans="1:16" x14ac:dyDescent="0.2">
      <c r="A61" s="35"/>
      <c r="B61" s="36"/>
      <c r="C61" s="36"/>
      <c r="D61" s="36"/>
      <c r="E61" s="36"/>
      <c r="F61" s="36"/>
      <c r="G61" s="36"/>
      <c r="H61" s="36"/>
      <c r="I61" s="36"/>
      <c r="J61" s="36"/>
      <c r="K61" s="36"/>
      <c r="L61" s="36"/>
      <c r="M61" s="36"/>
      <c r="N61" s="36"/>
      <c r="O61" s="36"/>
      <c r="P61" s="37"/>
    </row>
    <row r="62" spans="1:16" x14ac:dyDescent="0.2">
      <c r="A62" s="35"/>
      <c r="B62" s="36"/>
      <c r="C62" s="36"/>
      <c r="D62" s="36"/>
      <c r="E62" s="36"/>
      <c r="F62" s="36"/>
      <c r="G62" s="36"/>
      <c r="H62" s="36"/>
      <c r="I62" s="36"/>
      <c r="J62" s="36"/>
      <c r="K62" s="36"/>
      <c r="L62" s="36"/>
      <c r="M62" s="36"/>
      <c r="N62" s="36"/>
      <c r="O62" s="36"/>
      <c r="P62" s="37"/>
    </row>
    <row r="63" spans="1:16" x14ac:dyDescent="0.2">
      <c r="A63" s="35"/>
      <c r="B63" s="36"/>
      <c r="C63" s="36"/>
      <c r="D63" s="36"/>
      <c r="E63" s="36"/>
      <c r="F63" s="36"/>
      <c r="G63" s="36"/>
      <c r="H63" s="36"/>
      <c r="I63" s="36"/>
      <c r="J63" s="36"/>
      <c r="K63" s="36"/>
      <c r="L63" s="36"/>
      <c r="M63" s="36"/>
      <c r="N63" s="36"/>
      <c r="O63" s="36"/>
      <c r="P63" s="37"/>
    </row>
    <row r="64" spans="1:16" x14ac:dyDescent="0.2">
      <c r="A64" s="35"/>
      <c r="B64" s="36"/>
      <c r="C64" s="36"/>
      <c r="D64" s="36"/>
      <c r="E64" s="36"/>
      <c r="F64" s="36"/>
      <c r="G64" s="36"/>
      <c r="H64" s="36"/>
      <c r="I64" s="36"/>
      <c r="J64" s="36"/>
      <c r="K64" s="36"/>
      <c r="L64" s="36"/>
      <c r="M64" s="36"/>
      <c r="N64" s="36"/>
      <c r="O64" s="36"/>
      <c r="P64" s="37"/>
    </row>
    <row r="65" spans="1:16" x14ac:dyDescent="0.2">
      <c r="A65" s="35"/>
      <c r="B65" s="36"/>
      <c r="C65" s="36"/>
      <c r="D65" s="36"/>
      <c r="E65" s="36"/>
      <c r="F65" s="36"/>
      <c r="G65" s="36"/>
      <c r="H65" s="36"/>
      <c r="I65" s="36"/>
      <c r="J65" s="36"/>
      <c r="K65" s="36"/>
      <c r="L65" s="36"/>
      <c r="M65" s="36"/>
      <c r="N65" s="36"/>
      <c r="O65" s="36"/>
      <c r="P65" s="37"/>
    </row>
    <row r="66" spans="1:16" x14ac:dyDescent="0.2">
      <c r="A66" s="35"/>
      <c r="B66" s="36"/>
      <c r="C66" s="36"/>
      <c r="D66" s="36"/>
      <c r="E66" s="36"/>
      <c r="F66" s="36"/>
      <c r="G66" s="36"/>
      <c r="H66" s="36"/>
      <c r="I66" s="36"/>
      <c r="J66" s="36"/>
      <c r="K66" s="36"/>
      <c r="L66" s="36"/>
      <c r="M66" s="36"/>
      <c r="N66" s="36"/>
      <c r="O66" s="36"/>
      <c r="P66" s="37"/>
    </row>
    <row r="67" spans="1:16" x14ac:dyDescent="0.2">
      <c r="A67" s="35"/>
      <c r="B67" s="36"/>
      <c r="C67" s="36"/>
      <c r="D67" s="36"/>
      <c r="E67" s="36"/>
      <c r="F67" s="36"/>
      <c r="G67" s="36"/>
      <c r="H67" s="36"/>
      <c r="I67" s="36"/>
      <c r="J67" s="36"/>
      <c r="K67" s="36"/>
      <c r="L67" s="36"/>
      <c r="M67" s="36"/>
      <c r="N67" s="36"/>
      <c r="O67" s="36"/>
      <c r="P67" s="37"/>
    </row>
    <row r="68" spans="1:16" x14ac:dyDescent="0.2">
      <c r="A68" s="35"/>
      <c r="B68" s="36"/>
      <c r="C68" s="36"/>
      <c r="D68" s="36"/>
      <c r="E68" s="36"/>
      <c r="F68" s="36"/>
      <c r="G68" s="36"/>
      <c r="H68" s="36"/>
      <c r="I68" s="36"/>
      <c r="J68" s="36"/>
      <c r="K68" s="36"/>
      <c r="L68" s="36"/>
      <c r="M68" s="36"/>
      <c r="N68" s="36"/>
      <c r="O68" s="36"/>
      <c r="P68" s="37"/>
    </row>
    <row r="69" spans="1:16" x14ac:dyDescent="0.2">
      <c r="A69" s="35"/>
      <c r="B69" s="36"/>
      <c r="C69" s="36"/>
      <c r="D69" s="36"/>
      <c r="E69" s="36"/>
      <c r="F69" s="36"/>
      <c r="G69" s="36"/>
      <c r="H69" s="36"/>
      <c r="I69" s="36"/>
      <c r="J69" s="36"/>
      <c r="K69" s="36"/>
      <c r="L69" s="36"/>
      <c r="M69" s="36"/>
      <c r="N69" s="36"/>
      <c r="O69" s="36"/>
      <c r="P69" s="37"/>
    </row>
    <row r="70" spans="1:16" x14ac:dyDescent="0.2">
      <c r="A70" s="35"/>
      <c r="B70" s="36"/>
      <c r="C70" s="36"/>
      <c r="D70" s="36"/>
      <c r="E70" s="36"/>
      <c r="F70" s="36"/>
      <c r="G70" s="36"/>
      <c r="H70" s="36"/>
      <c r="I70" s="36"/>
      <c r="J70" s="36"/>
      <c r="K70" s="36"/>
      <c r="L70" s="36"/>
      <c r="M70" s="36"/>
      <c r="N70" s="36"/>
      <c r="O70" s="36"/>
      <c r="P70" s="37"/>
    </row>
    <row r="71" spans="1:16" x14ac:dyDescent="0.2">
      <c r="A71" s="35"/>
      <c r="B71" s="36"/>
      <c r="C71" s="36"/>
      <c r="D71" s="36"/>
      <c r="E71" s="36"/>
      <c r="F71" s="36"/>
      <c r="G71" s="36"/>
      <c r="H71" s="36"/>
      <c r="I71" s="36"/>
      <c r="J71" s="36"/>
      <c r="K71" s="36"/>
      <c r="L71" s="36"/>
      <c r="M71" s="36"/>
      <c r="N71" s="36"/>
      <c r="O71" s="36"/>
      <c r="P71" s="37"/>
    </row>
    <row r="72" spans="1:16" x14ac:dyDescent="0.2">
      <c r="A72" s="35"/>
      <c r="B72" s="36"/>
      <c r="C72" s="36"/>
      <c r="D72" s="36"/>
      <c r="E72" s="36"/>
      <c r="F72" s="36"/>
      <c r="G72" s="36"/>
      <c r="H72" s="36"/>
      <c r="I72" s="36"/>
      <c r="J72" s="36"/>
      <c r="K72" s="36"/>
      <c r="L72" s="36"/>
      <c r="M72" s="36"/>
      <c r="N72" s="36"/>
      <c r="O72" s="36"/>
      <c r="P72" s="37"/>
    </row>
    <row r="73" spans="1:16" x14ac:dyDescent="0.2">
      <c r="A73" s="35"/>
      <c r="B73" s="36"/>
      <c r="C73" s="36"/>
      <c r="D73" s="36"/>
      <c r="E73" s="36"/>
      <c r="F73" s="36"/>
      <c r="G73" s="36"/>
      <c r="H73" s="36"/>
      <c r="I73" s="36"/>
      <c r="J73" s="36"/>
      <c r="K73" s="36"/>
      <c r="L73" s="36"/>
      <c r="M73" s="36"/>
      <c r="N73" s="36"/>
      <c r="O73" s="36"/>
      <c r="P73" s="37"/>
    </row>
    <row r="74" spans="1:16" x14ac:dyDescent="0.2">
      <c r="A74" s="35"/>
      <c r="B74" s="36"/>
      <c r="C74" s="36"/>
      <c r="D74" s="36"/>
      <c r="E74" s="36"/>
      <c r="F74" s="36"/>
      <c r="G74" s="36"/>
      <c r="H74" s="36"/>
      <c r="I74" s="36"/>
      <c r="J74" s="36"/>
      <c r="K74" s="36"/>
      <c r="L74" s="36"/>
      <c r="M74" s="36"/>
      <c r="N74" s="36"/>
      <c r="O74" s="36"/>
      <c r="P74" s="37"/>
    </row>
    <row r="75" spans="1:16" x14ac:dyDescent="0.2">
      <c r="A75" s="35"/>
      <c r="B75" s="36"/>
      <c r="C75" s="36"/>
      <c r="D75" s="36"/>
      <c r="E75" s="36"/>
      <c r="F75" s="36"/>
      <c r="G75" s="36"/>
      <c r="H75" s="36"/>
      <c r="I75" s="36"/>
      <c r="J75" s="36"/>
      <c r="K75" s="36"/>
      <c r="L75" s="36"/>
      <c r="M75" s="36"/>
      <c r="N75" s="36"/>
      <c r="O75" s="36"/>
      <c r="P75" s="37"/>
    </row>
    <row r="76" spans="1:16" x14ac:dyDescent="0.2">
      <c r="A76" s="35"/>
      <c r="B76" s="36"/>
      <c r="C76" s="36"/>
      <c r="D76" s="36"/>
      <c r="E76" s="36"/>
      <c r="F76" s="36"/>
      <c r="G76" s="36"/>
      <c r="H76" s="36"/>
      <c r="I76" s="36"/>
      <c r="J76" s="36"/>
      <c r="K76" s="36"/>
      <c r="L76" s="36"/>
      <c r="M76" s="36"/>
      <c r="N76" s="36"/>
      <c r="O76" s="36"/>
      <c r="P76" s="37"/>
    </row>
    <row r="77" spans="1:16" x14ac:dyDescent="0.2">
      <c r="A77" s="35"/>
      <c r="B77" s="36"/>
      <c r="C77" s="36"/>
      <c r="D77" s="36"/>
      <c r="E77" s="36"/>
      <c r="F77" s="36"/>
      <c r="G77" s="36"/>
      <c r="H77" s="36"/>
      <c r="I77" s="36"/>
      <c r="J77" s="36"/>
      <c r="K77" s="36"/>
      <c r="L77" s="36"/>
      <c r="M77" s="36"/>
      <c r="N77" s="36"/>
      <c r="O77" s="36"/>
      <c r="P77" s="37"/>
    </row>
    <row r="78" spans="1:16" x14ac:dyDescent="0.2">
      <c r="A78" s="35"/>
      <c r="B78" s="36"/>
      <c r="C78" s="36"/>
      <c r="D78" s="36"/>
      <c r="E78" s="36"/>
      <c r="F78" s="36"/>
      <c r="G78" s="36"/>
      <c r="H78" s="36"/>
      <c r="I78" s="36"/>
      <c r="J78" s="36"/>
      <c r="K78" s="36"/>
      <c r="L78" s="36"/>
      <c r="M78" s="36"/>
      <c r="N78" s="36"/>
      <c r="O78" s="36"/>
      <c r="P78" s="37"/>
    </row>
    <row r="79" spans="1:16" x14ac:dyDescent="0.2">
      <c r="A79" s="35"/>
      <c r="B79" s="36"/>
      <c r="C79" s="36"/>
      <c r="D79" s="36"/>
      <c r="E79" s="36"/>
      <c r="F79" s="36"/>
      <c r="G79" s="36"/>
      <c r="H79" s="36"/>
      <c r="I79" s="36"/>
      <c r="J79" s="36"/>
      <c r="K79" s="36"/>
      <c r="L79" s="36"/>
      <c r="M79" s="36"/>
      <c r="N79" s="36"/>
      <c r="O79" s="36"/>
      <c r="P79" s="37"/>
    </row>
    <row r="80" spans="1:16" x14ac:dyDescent="0.2">
      <c r="A80" s="35"/>
      <c r="B80" s="36"/>
      <c r="C80" s="36"/>
      <c r="D80" s="36"/>
      <c r="E80" s="36"/>
      <c r="F80" s="36"/>
      <c r="G80" s="36"/>
      <c r="H80" s="36"/>
      <c r="I80" s="36"/>
      <c r="J80" s="36"/>
      <c r="K80" s="36"/>
      <c r="L80" s="36"/>
      <c r="M80" s="36"/>
      <c r="N80" s="36"/>
      <c r="O80" s="36"/>
      <c r="P80" s="37"/>
    </row>
    <row r="81" spans="1:16" x14ac:dyDescent="0.2">
      <c r="A81" s="35"/>
      <c r="B81" s="36"/>
      <c r="C81" s="36"/>
      <c r="D81" s="36"/>
      <c r="E81" s="36"/>
      <c r="F81" s="36"/>
      <c r="G81" s="36"/>
      <c r="H81" s="36"/>
      <c r="I81" s="36"/>
      <c r="J81" s="36"/>
      <c r="K81" s="36"/>
      <c r="L81" s="36"/>
      <c r="M81" s="36"/>
      <c r="N81" s="36"/>
      <c r="O81" s="36"/>
      <c r="P81" s="37"/>
    </row>
    <row r="82" spans="1:16" x14ac:dyDescent="0.2">
      <c r="A82" s="35"/>
      <c r="B82" s="36"/>
      <c r="C82" s="36"/>
      <c r="D82" s="36"/>
      <c r="E82" s="36"/>
      <c r="F82" s="36"/>
      <c r="G82" s="36"/>
      <c r="H82" s="36"/>
      <c r="I82" s="36"/>
      <c r="J82" s="36"/>
      <c r="K82" s="36"/>
      <c r="L82" s="36"/>
      <c r="M82" s="36"/>
      <c r="N82" s="36"/>
      <c r="O82" s="36"/>
      <c r="P82" s="37"/>
    </row>
    <row r="83" spans="1:16" x14ac:dyDescent="0.2">
      <c r="A83" s="35"/>
      <c r="B83" s="36"/>
      <c r="C83" s="36"/>
      <c r="D83" s="36"/>
      <c r="E83" s="36"/>
      <c r="F83" s="36"/>
      <c r="G83" s="36"/>
      <c r="H83" s="36"/>
      <c r="I83" s="36"/>
      <c r="J83" s="36"/>
      <c r="K83" s="36"/>
      <c r="L83" s="36"/>
      <c r="M83" s="36"/>
      <c r="N83" s="36"/>
      <c r="O83" s="36"/>
      <c r="P83" s="37"/>
    </row>
    <row r="84" spans="1:16" x14ac:dyDescent="0.2">
      <c r="A84" s="35"/>
      <c r="B84" s="36"/>
      <c r="C84" s="36"/>
      <c r="D84" s="36"/>
      <c r="E84" s="36"/>
      <c r="F84" s="36"/>
      <c r="G84" s="36"/>
      <c r="H84" s="36"/>
      <c r="I84" s="36"/>
      <c r="J84" s="36"/>
      <c r="K84" s="36"/>
      <c r="L84" s="36"/>
      <c r="M84" s="36"/>
      <c r="N84" s="36"/>
      <c r="O84" s="36"/>
      <c r="P84" s="37"/>
    </row>
    <row r="85" spans="1:16" x14ac:dyDescent="0.2">
      <c r="A85" s="35"/>
      <c r="B85" s="36"/>
      <c r="C85" s="36"/>
      <c r="D85" s="36"/>
      <c r="E85" s="36"/>
      <c r="F85" s="36"/>
      <c r="G85" s="36"/>
      <c r="H85" s="36"/>
      <c r="I85" s="36"/>
      <c r="J85" s="36"/>
      <c r="K85" s="36"/>
      <c r="L85" s="36"/>
      <c r="M85" s="36"/>
      <c r="N85" s="36"/>
      <c r="O85" s="36"/>
      <c r="P85" s="37"/>
    </row>
    <row r="86" spans="1:16" x14ac:dyDescent="0.2">
      <c r="A86" s="35"/>
      <c r="B86" s="36"/>
      <c r="C86" s="36"/>
      <c r="D86" s="36"/>
      <c r="E86" s="36"/>
      <c r="F86" s="36"/>
      <c r="G86" s="36"/>
      <c r="H86" s="36"/>
      <c r="I86" s="36"/>
      <c r="J86" s="36"/>
      <c r="K86" s="36"/>
      <c r="L86" s="36"/>
      <c r="M86" s="36"/>
      <c r="N86" s="36"/>
      <c r="O86" s="36"/>
      <c r="P86" s="37"/>
    </row>
    <row r="87" spans="1:16" x14ac:dyDescent="0.2">
      <c r="A87" s="35"/>
      <c r="B87" s="36"/>
      <c r="C87" s="36"/>
      <c r="D87" s="36"/>
      <c r="E87" s="36"/>
      <c r="F87" s="36"/>
      <c r="G87" s="36"/>
      <c r="H87" s="36"/>
      <c r="I87" s="36"/>
      <c r="J87" s="36"/>
      <c r="K87" s="36"/>
      <c r="L87" s="36"/>
      <c r="M87" s="36"/>
      <c r="N87" s="36"/>
      <c r="O87" s="36"/>
      <c r="P87" s="37"/>
    </row>
    <row r="88" spans="1:16" x14ac:dyDescent="0.2">
      <c r="A88" s="35"/>
      <c r="B88" s="36"/>
      <c r="C88" s="36"/>
      <c r="D88" s="36"/>
      <c r="E88" s="36"/>
      <c r="F88" s="36"/>
      <c r="G88" s="36"/>
      <c r="H88" s="36"/>
      <c r="I88" s="36"/>
      <c r="J88" s="36"/>
      <c r="K88" s="36"/>
      <c r="L88" s="36"/>
      <c r="M88" s="36"/>
      <c r="N88" s="36"/>
      <c r="O88" s="36"/>
      <c r="P88" s="37"/>
    </row>
    <row r="89" spans="1:16" x14ac:dyDescent="0.2">
      <c r="A89" s="35"/>
      <c r="B89" s="36"/>
      <c r="C89" s="36"/>
      <c r="D89" s="36"/>
      <c r="E89" s="36"/>
      <c r="F89" s="36"/>
      <c r="G89" s="36"/>
      <c r="H89" s="36"/>
      <c r="I89" s="36"/>
      <c r="J89" s="36"/>
      <c r="K89" s="36"/>
      <c r="L89" s="36"/>
      <c r="M89" s="36"/>
      <c r="N89" s="36"/>
      <c r="O89" s="36"/>
      <c r="P89" s="37"/>
    </row>
    <row r="90" spans="1:16" x14ac:dyDescent="0.2">
      <c r="A90" s="35"/>
      <c r="B90" s="36"/>
      <c r="C90" s="36"/>
      <c r="D90" s="36"/>
      <c r="E90" s="36"/>
      <c r="F90" s="36"/>
      <c r="G90" s="36"/>
      <c r="H90" s="36"/>
      <c r="I90" s="36"/>
      <c r="J90" s="36"/>
      <c r="K90" s="36"/>
      <c r="L90" s="36"/>
      <c r="M90" s="36"/>
      <c r="N90" s="36"/>
      <c r="O90" s="36"/>
      <c r="P90" s="37"/>
    </row>
    <row r="91" spans="1:16" x14ac:dyDescent="0.2">
      <c r="A91" s="35"/>
      <c r="B91" s="36"/>
      <c r="C91" s="36"/>
      <c r="D91" s="36"/>
      <c r="E91" s="36"/>
      <c r="F91" s="36"/>
      <c r="G91" s="36"/>
      <c r="H91" s="36"/>
      <c r="I91" s="36"/>
      <c r="J91" s="36"/>
      <c r="K91" s="36"/>
      <c r="L91" s="36"/>
      <c r="M91" s="36"/>
      <c r="N91" s="36"/>
      <c r="O91" s="36"/>
      <c r="P91" s="37"/>
    </row>
    <row r="92" spans="1:16" x14ac:dyDescent="0.2">
      <c r="A92" s="35"/>
      <c r="B92" s="36"/>
      <c r="C92" s="36"/>
      <c r="D92" s="36"/>
      <c r="E92" s="36"/>
      <c r="F92" s="36"/>
      <c r="G92" s="36"/>
      <c r="H92" s="36"/>
      <c r="I92" s="36"/>
      <c r="J92" s="36"/>
      <c r="K92" s="36"/>
      <c r="L92" s="36"/>
      <c r="M92" s="36"/>
      <c r="N92" s="36"/>
      <c r="O92" s="36"/>
      <c r="P92" s="37"/>
    </row>
    <row r="93" spans="1:16" x14ac:dyDescent="0.2">
      <c r="A93" s="35"/>
      <c r="B93" s="36"/>
      <c r="C93" s="36"/>
      <c r="D93" s="36"/>
      <c r="E93" s="36"/>
      <c r="F93" s="36"/>
      <c r="G93" s="36"/>
      <c r="H93" s="36"/>
      <c r="I93" s="36"/>
      <c r="J93" s="36"/>
      <c r="K93" s="36"/>
      <c r="L93" s="36"/>
      <c r="M93" s="36"/>
      <c r="N93" s="36"/>
      <c r="O93" s="36"/>
      <c r="P93" s="37"/>
    </row>
    <row r="94" spans="1:16" x14ac:dyDescent="0.2">
      <c r="A94" s="35"/>
      <c r="B94" s="36"/>
      <c r="C94" s="36"/>
      <c r="D94" s="36"/>
      <c r="E94" s="36"/>
      <c r="F94" s="36"/>
      <c r="G94" s="36"/>
      <c r="H94" s="36"/>
      <c r="I94" s="36"/>
      <c r="J94" s="36"/>
      <c r="K94" s="36"/>
      <c r="L94" s="36"/>
      <c r="M94" s="36"/>
      <c r="N94" s="36"/>
      <c r="O94" s="36"/>
      <c r="P94" s="37"/>
    </row>
    <row r="95" spans="1:16" x14ac:dyDescent="0.2">
      <c r="A95" s="35"/>
      <c r="B95" s="36"/>
      <c r="C95" s="36"/>
      <c r="D95" s="36"/>
      <c r="E95" s="36"/>
      <c r="F95" s="36"/>
      <c r="G95" s="36"/>
      <c r="H95" s="36"/>
      <c r="I95" s="36"/>
      <c r="J95" s="36"/>
      <c r="K95" s="36"/>
      <c r="L95" s="36"/>
      <c r="M95" s="36"/>
      <c r="N95" s="36"/>
      <c r="O95" s="36"/>
      <c r="P95" s="37"/>
    </row>
    <row r="96" spans="1:16" x14ac:dyDescent="0.2">
      <c r="A96" s="35"/>
      <c r="B96" s="36"/>
      <c r="C96" s="36"/>
      <c r="D96" s="36"/>
      <c r="E96" s="36"/>
      <c r="F96" s="36"/>
      <c r="G96" s="36"/>
      <c r="H96" s="36"/>
      <c r="I96" s="36"/>
      <c r="J96" s="36"/>
      <c r="K96" s="36"/>
      <c r="L96" s="36"/>
      <c r="M96" s="36"/>
      <c r="N96" s="36"/>
      <c r="O96" s="36"/>
      <c r="P96" s="37"/>
    </row>
    <row r="97" spans="1:16" x14ac:dyDescent="0.2">
      <c r="A97" s="35"/>
      <c r="B97" s="36"/>
      <c r="C97" s="36"/>
      <c r="D97" s="36"/>
      <c r="E97" s="36"/>
      <c r="F97" s="36"/>
      <c r="G97" s="36"/>
      <c r="H97" s="36"/>
      <c r="I97" s="36"/>
      <c r="J97" s="36"/>
      <c r="K97" s="36"/>
      <c r="L97" s="36"/>
      <c r="M97" s="36"/>
      <c r="N97" s="36"/>
      <c r="O97" s="36"/>
      <c r="P97" s="37"/>
    </row>
    <row r="98" spans="1:16" x14ac:dyDescent="0.2">
      <c r="A98" s="35"/>
      <c r="B98" s="36"/>
      <c r="C98" s="36"/>
      <c r="D98" s="36"/>
      <c r="E98" s="36"/>
      <c r="F98" s="36"/>
      <c r="G98" s="36"/>
      <c r="H98" s="36"/>
      <c r="I98" s="36"/>
      <c r="J98" s="36"/>
      <c r="K98" s="36"/>
      <c r="L98" s="36"/>
      <c r="M98" s="36"/>
      <c r="N98" s="36"/>
      <c r="O98" s="36"/>
      <c r="P98" s="37"/>
    </row>
    <row r="99" spans="1:16" x14ac:dyDescent="0.2">
      <c r="A99" s="35"/>
      <c r="B99" s="36"/>
      <c r="C99" s="36"/>
      <c r="D99" s="36"/>
      <c r="E99" s="36"/>
      <c r="F99" s="36"/>
      <c r="G99" s="36"/>
      <c r="H99" s="36"/>
      <c r="I99" s="36"/>
      <c r="J99" s="36"/>
      <c r="K99" s="36"/>
      <c r="L99" s="36"/>
      <c r="M99" s="36"/>
      <c r="N99" s="36"/>
      <c r="O99" s="36"/>
      <c r="P99" s="37"/>
    </row>
    <row r="100" spans="1:16" x14ac:dyDescent="0.2">
      <c r="A100" s="35"/>
      <c r="B100" s="36"/>
      <c r="C100" s="36"/>
      <c r="D100" s="36"/>
      <c r="E100" s="36"/>
      <c r="F100" s="36"/>
      <c r="G100" s="36"/>
      <c r="H100" s="36"/>
      <c r="I100" s="36"/>
      <c r="J100" s="36"/>
      <c r="K100" s="36"/>
      <c r="L100" s="36"/>
      <c r="M100" s="36"/>
      <c r="N100" s="36"/>
      <c r="O100" s="36"/>
      <c r="P100" s="37"/>
    </row>
    <row r="101" spans="1:16" x14ac:dyDescent="0.2">
      <c r="A101" s="35"/>
      <c r="B101" s="36"/>
      <c r="C101" s="36"/>
      <c r="D101" s="36"/>
      <c r="E101" s="36"/>
      <c r="F101" s="36"/>
      <c r="G101" s="36"/>
      <c r="H101" s="36"/>
      <c r="I101" s="36"/>
      <c r="J101" s="36"/>
      <c r="K101" s="36"/>
      <c r="L101" s="36"/>
      <c r="M101" s="36"/>
      <c r="N101" s="36"/>
      <c r="O101" s="36"/>
      <c r="P101" s="37"/>
    </row>
    <row r="102" spans="1:16" x14ac:dyDescent="0.2">
      <c r="A102" s="35"/>
      <c r="B102" s="36"/>
      <c r="C102" s="36"/>
      <c r="D102" s="36"/>
      <c r="E102" s="36"/>
      <c r="F102" s="36"/>
      <c r="G102" s="36"/>
      <c r="H102" s="36"/>
      <c r="I102" s="36"/>
      <c r="J102" s="36"/>
      <c r="K102" s="36"/>
      <c r="L102" s="36"/>
      <c r="M102" s="36"/>
      <c r="N102" s="36"/>
      <c r="O102" s="36"/>
      <c r="P102" s="37"/>
    </row>
    <row r="103" spans="1:16" x14ac:dyDescent="0.2">
      <c r="A103" s="35"/>
      <c r="B103" s="36"/>
      <c r="C103" s="36"/>
      <c r="D103" s="36"/>
      <c r="E103" s="36"/>
      <c r="F103" s="36"/>
      <c r="G103" s="36"/>
      <c r="H103" s="36"/>
      <c r="I103" s="36"/>
      <c r="J103" s="36"/>
      <c r="K103" s="36"/>
      <c r="L103" s="36"/>
      <c r="M103" s="36"/>
      <c r="N103" s="36"/>
      <c r="O103" s="36"/>
      <c r="P103" s="37"/>
    </row>
    <row r="104" spans="1:16" x14ac:dyDescent="0.2">
      <c r="A104" s="35"/>
      <c r="B104" s="36"/>
      <c r="C104" s="36"/>
      <c r="D104" s="36"/>
      <c r="E104" s="36"/>
      <c r="F104" s="36"/>
      <c r="G104" s="36"/>
      <c r="H104" s="36"/>
      <c r="I104" s="36"/>
      <c r="J104" s="36"/>
      <c r="K104" s="36"/>
      <c r="L104" s="36"/>
      <c r="M104" s="36"/>
      <c r="N104" s="36"/>
      <c r="O104" s="36"/>
      <c r="P104" s="37"/>
    </row>
    <row r="105" spans="1:16" x14ac:dyDescent="0.2">
      <c r="A105" s="35"/>
      <c r="B105" s="36"/>
      <c r="C105" s="36"/>
      <c r="D105" s="36"/>
      <c r="E105" s="36"/>
      <c r="F105" s="36"/>
      <c r="G105" s="36"/>
      <c r="H105" s="36"/>
      <c r="I105" s="36"/>
      <c r="J105" s="36"/>
      <c r="K105" s="36"/>
      <c r="L105" s="36"/>
      <c r="M105" s="36"/>
      <c r="N105" s="36"/>
      <c r="O105" s="36"/>
      <c r="P105" s="37"/>
    </row>
    <row r="106" spans="1:16" x14ac:dyDescent="0.2">
      <c r="A106" s="35"/>
      <c r="B106" s="36"/>
      <c r="C106" s="36"/>
      <c r="D106" s="36"/>
      <c r="E106" s="36"/>
      <c r="F106" s="36"/>
      <c r="G106" s="36"/>
      <c r="H106" s="36"/>
      <c r="I106" s="36"/>
      <c r="J106" s="36"/>
      <c r="K106" s="36"/>
      <c r="L106" s="36"/>
      <c r="M106" s="36"/>
      <c r="N106" s="36"/>
      <c r="O106" s="36"/>
      <c r="P106" s="37"/>
    </row>
    <row r="107" spans="1:16" ht="13.5" thickBot="1" x14ac:dyDescent="0.25">
      <c r="A107" s="28"/>
      <c r="B107" s="29"/>
      <c r="C107" s="29"/>
      <c r="D107" s="29"/>
      <c r="E107" s="29"/>
      <c r="F107" s="29"/>
      <c r="G107" s="29"/>
      <c r="H107" s="29"/>
      <c r="I107" s="29"/>
      <c r="J107" s="29"/>
      <c r="K107" s="29"/>
      <c r="L107" s="29"/>
      <c r="M107" s="29"/>
      <c r="N107" s="29"/>
      <c r="O107" s="29"/>
      <c r="P107" s="38"/>
    </row>
  </sheetData>
  <sheetProtection password="91C0" sheet="1" objects="1" scenarios="1" selectLockedCells="1"/>
  <phoneticPr fontId="2" type="noConversion"/>
  <pageMargins left="0.75" right="0.75" top="1" bottom="1" header="0" footer="0"/>
  <pageSetup paperSize="9" scale="50"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26"/>
  <sheetViews>
    <sheetView zoomScale="70" zoomScaleNormal="70" workbookViewId="0">
      <selection activeCell="C16" sqref="C16"/>
    </sheetView>
  </sheetViews>
  <sheetFormatPr baseColWidth="10" defaultColWidth="11.42578125" defaultRowHeight="15.75" customHeight="1" x14ac:dyDescent="0.2"/>
  <cols>
    <col min="1" max="1" width="2" style="108" customWidth="1"/>
    <col min="2" max="2" width="37.7109375" style="108" customWidth="1"/>
    <col min="3" max="3" width="28.7109375" style="108" customWidth="1"/>
    <col min="4" max="4" width="28.85546875" style="108" customWidth="1"/>
    <col min="5" max="5" width="28.7109375" style="108" customWidth="1"/>
    <col min="6" max="6" width="28.85546875" style="108" customWidth="1"/>
    <col min="7" max="8" width="28.7109375" style="108" customWidth="1"/>
    <col min="9" max="9" width="28.85546875" style="108" customWidth="1"/>
    <col min="10" max="10" width="28.7109375" style="186" customWidth="1"/>
    <col min="11" max="15" width="20" style="108" customWidth="1"/>
    <col min="16" max="16" width="21.5703125" style="108" hidden="1" customWidth="1"/>
    <col min="17" max="18" width="11.42578125" style="108" hidden="1" customWidth="1"/>
    <col min="19" max="19" width="27.5703125" style="108" hidden="1" customWidth="1"/>
    <col min="20" max="20" width="14.7109375" style="108" hidden="1" customWidth="1"/>
    <col min="21" max="21" width="11.42578125" style="108" hidden="1" customWidth="1"/>
    <col min="22" max="22" width="22.5703125" style="108" hidden="1" customWidth="1"/>
    <col min="23" max="24" width="11.42578125" style="108" hidden="1" customWidth="1"/>
    <col min="25" max="27" width="11.42578125" style="108" customWidth="1"/>
    <col min="28" max="16384" width="11.42578125" style="108"/>
  </cols>
  <sheetData>
    <row r="1" spans="1:16" ht="15.75" customHeight="1" x14ac:dyDescent="0.2">
      <c r="A1" s="104"/>
      <c r="B1" s="105"/>
      <c r="C1" s="105"/>
      <c r="D1" s="105"/>
      <c r="E1" s="105"/>
      <c r="F1" s="105"/>
      <c r="G1" s="105"/>
      <c r="H1" s="105"/>
      <c r="I1" s="105"/>
      <c r="J1" s="105"/>
      <c r="K1" s="106"/>
      <c r="L1" s="106"/>
      <c r="M1" s="106"/>
      <c r="N1" s="106"/>
      <c r="O1" s="107"/>
    </row>
    <row r="2" spans="1:16" ht="15.75" customHeight="1" x14ac:dyDescent="0.2">
      <c r="A2" s="109"/>
      <c r="B2" s="106"/>
      <c r="C2" s="106"/>
      <c r="D2" s="106"/>
      <c r="E2" s="106"/>
      <c r="F2" s="106"/>
      <c r="G2" s="106"/>
      <c r="H2" s="106"/>
      <c r="I2" s="106"/>
      <c r="J2" s="106"/>
      <c r="K2" s="106"/>
      <c r="L2" s="106"/>
      <c r="M2" s="106"/>
      <c r="N2" s="106"/>
      <c r="O2" s="110"/>
    </row>
    <row r="3" spans="1:16" ht="15.75" customHeight="1" x14ac:dyDescent="0.2">
      <c r="A3" s="109"/>
      <c r="B3" s="106"/>
      <c r="C3" s="106"/>
      <c r="D3" s="106"/>
      <c r="E3" s="106"/>
      <c r="F3" s="106"/>
      <c r="G3" s="106"/>
      <c r="H3" s="106"/>
      <c r="I3" s="106"/>
      <c r="J3" s="106"/>
      <c r="K3" s="106"/>
      <c r="L3" s="106"/>
      <c r="M3" s="106"/>
      <c r="N3" s="106"/>
      <c r="O3" s="110"/>
    </row>
    <row r="4" spans="1:16" ht="15.75" customHeight="1" x14ac:dyDescent="0.2">
      <c r="A4" s="109"/>
      <c r="B4" s="106"/>
      <c r="C4" s="106"/>
      <c r="D4" s="106"/>
      <c r="E4" s="106"/>
      <c r="F4" s="106"/>
      <c r="G4" s="106"/>
      <c r="H4" s="106"/>
      <c r="I4" s="106"/>
      <c r="J4" s="106"/>
      <c r="K4" s="106"/>
      <c r="L4" s="106"/>
      <c r="M4" s="106"/>
      <c r="N4" s="106"/>
      <c r="O4" s="110"/>
    </row>
    <row r="5" spans="1:16" ht="15.75" customHeight="1" x14ac:dyDescent="0.2">
      <c r="A5" s="109"/>
      <c r="B5" s="106"/>
      <c r="C5" s="106"/>
      <c r="D5" s="106"/>
      <c r="E5" s="106"/>
      <c r="F5" s="106"/>
      <c r="G5" s="106"/>
      <c r="H5" s="106"/>
      <c r="I5" s="106"/>
      <c r="J5" s="106"/>
      <c r="K5" s="106"/>
      <c r="L5" s="106"/>
      <c r="M5" s="106"/>
      <c r="N5" s="106"/>
      <c r="O5" s="110"/>
    </row>
    <row r="6" spans="1:16" ht="15.75" customHeight="1" x14ac:dyDescent="0.2">
      <c r="A6" s="109"/>
      <c r="B6" s="106"/>
      <c r="C6" s="106"/>
      <c r="D6" s="106"/>
      <c r="E6" s="106"/>
      <c r="F6" s="111"/>
      <c r="G6" s="111"/>
      <c r="H6" s="111"/>
      <c r="I6" s="106"/>
      <c r="J6" s="106"/>
      <c r="K6" s="106"/>
      <c r="L6" s="106"/>
      <c r="M6" s="106"/>
      <c r="N6" s="106"/>
      <c r="O6" s="110"/>
    </row>
    <row r="7" spans="1:16" ht="15.75" customHeight="1" x14ac:dyDescent="0.3">
      <c r="A7" s="109"/>
      <c r="B7" s="106"/>
      <c r="C7" s="106"/>
      <c r="D7" s="106"/>
      <c r="E7" s="106"/>
      <c r="F7" s="112"/>
      <c r="G7" s="112"/>
      <c r="H7" s="112"/>
      <c r="I7" s="106"/>
      <c r="J7" s="106"/>
      <c r="K7" s="106"/>
      <c r="L7" s="106"/>
      <c r="M7" s="106"/>
      <c r="N7" s="106"/>
      <c r="O7" s="110"/>
    </row>
    <row r="8" spans="1:16" ht="15.75" customHeight="1" x14ac:dyDescent="0.2">
      <c r="A8" s="109"/>
      <c r="B8" s="106"/>
      <c r="C8" s="106"/>
      <c r="D8" s="106"/>
      <c r="E8" s="106"/>
      <c r="F8" s="106"/>
      <c r="G8" s="106"/>
      <c r="H8" s="106"/>
      <c r="I8" s="106"/>
      <c r="J8" s="106"/>
      <c r="K8" s="106"/>
      <c r="L8" s="106"/>
      <c r="M8" s="106"/>
      <c r="N8" s="106"/>
      <c r="O8" s="110"/>
    </row>
    <row r="9" spans="1:16" s="270" customFormat="1" ht="26.1" customHeight="1" x14ac:dyDescent="0.2">
      <c r="A9" s="267"/>
      <c r="B9" s="280" t="s">
        <v>50</v>
      </c>
      <c r="C9" s="268"/>
      <c r="D9" s="268"/>
      <c r="E9" s="268"/>
      <c r="F9" s="268"/>
      <c r="G9" s="268"/>
      <c r="H9" s="268"/>
      <c r="I9" s="268"/>
      <c r="J9" s="268"/>
      <c r="K9" s="268"/>
      <c r="L9" s="268"/>
      <c r="M9" s="268"/>
      <c r="N9" s="268"/>
      <c r="O9" s="269"/>
    </row>
    <row r="10" spans="1:16" s="116" customFormat="1" ht="15.75" customHeight="1" x14ac:dyDescent="0.25">
      <c r="A10" s="113"/>
      <c r="B10" s="114"/>
      <c r="C10" s="114"/>
      <c r="D10" s="114"/>
      <c r="E10" s="114"/>
      <c r="F10" s="114"/>
      <c r="G10" s="114"/>
      <c r="H10" s="114"/>
      <c r="I10" s="114"/>
      <c r="J10" s="114"/>
      <c r="K10" s="114"/>
      <c r="L10" s="114"/>
      <c r="M10" s="114"/>
      <c r="N10" s="114"/>
      <c r="O10" s="115"/>
    </row>
    <row r="11" spans="1:16" ht="15.75" customHeight="1" x14ac:dyDescent="0.2">
      <c r="A11" s="109"/>
      <c r="B11" s="106"/>
      <c r="C11" s="106"/>
      <c r="D11" s="106"/>
      <c r="E11" s="106"/>
      <c r="F11" s="106"/>
      <c r="G11" s="106"/>
      <c r="H11" s="106"/>
      <c r="I11" s="106"/>
      <c r="J11" s="106"/>
      <c r="K11" s="106"/>
      <c r="L11" s="106"/>
      <c r="M11" s="106"/>
      <c r="N11" s="106"/>
      <c r="O11" s="110"/>
    </row>
    <row r="12" spans="1:16" ht="15.75" customHeight="1" thickBot="1" x14ac:dyDescent="0.25">
      <c r="A12" s="109"/>
      <c r="B12" s="245"/>
      <c r="C12" s="246"/>
      <c r="D12" s="106"/>
      <c r="E12" s="106"/>
      <c r="F12" s="106"/>
      <c r="G12" s="106"/>
      <c r="H12" s="106"/>
      <c r="I12" s="106"/>
      <c r="J12" s="106"/>
      <c r="K12" s="106"/>
      <c r="L12" s="106"/>
      <c r="M12" s="106"/>
      <c r="N12" s="106"/>
      <c r="O12" s="110"/>
    </row>
    <row r="13" spans="1:16" ht="27" customHeight="1" x14ac:dyDescent="0.2">
      <c r="A13" s="109"/>
      <c r="B13" s="315" t="s">
        <v>10</v>
      </c>
      <c r="C13" s="317" t="s">
        <v>197</v>
      </c>
      <c r="D13" s="106"/>
      <c r="E13" s="106"/>
      <c r="F13" s="106"/>
      <c r="G13" s="106"/>
      <c r="H13" s="106"/>
      <c r="I13" s="106"/>
      <c r="J13" s="106"/>
      <c r="K13" s="106"/>
      <c r="L13" s="106"/>
      <c r="M13" s="106"/>
      <c r="N13" s="106"/>
      <c r="O13" s="110"/>
    </row>
    <row r="14" spans="1:16" ht="27" customHeight="1" thickBot="1" x14ac:dyDescent="0.25">
      <c r="A14" s="109"/>
      <c r="B14" s="316"/>
      <c r="C14" s="318"/>
      <c r="D14" s="106"/>
      <c r="E14" s="106"/>
      <c r="F14" s="106"/>
      <c r="G14" s="106"/>
      <c r="H14" s="106"/>
      <c r="I14" s="106"/>
      <c r="J14" s="106"/>
      <c r="K14" s="106"/>
      <c r="L14" s="106"/>
      <c r="M14" s="106"/>
      <c r="N14" s="106"/>
      <c r="O14" s="110"/>
    </row>
    <row r="15" spans="1:16" ht="37.5" customHeight="1" thickBot="1" x14ac:dyDescent="0.25">
      <c r="A15" s="109"/>
      <c r="B15" s="120"/>
      <c r="C15" s="106"/>
      <c r="D15" s="106"/>
      <c r="E15" s="106"/>
      <c r="F15" s="106"/>
      <c r="G15" s="106"/>
      <c r="H15" s="106"/>
      <c r="I15" s="106"/>
      <c r="J15" s="106"/>
      <c r="K15" s="106"/>
      <c r="L15" s="106"/>
      <c r="M15" s="106"/>
      <c r="N15" s="106"/>
      <c r="O15" s="110"/>
    </row>
    <row r="16" spans="1:16" ht="54" customHeight="1" thickBot="1" x14ac:dyDescent="0.25">
      <c r="A16" s="109"/>
      <c r="B16" s="206" t="s">
        <v>206</v>
      </c>
      <c r="C16" s="71"/>
      <c r="D16" s="3"/>
      <c r="E16" s="206" t="s">
        <v>207</v>
      </c>
      <c r="F16" s="71"/>
      <c r="G16" s="106"/>
      <c r="H16" s="224" t="s">
        <v>24</v>
      </c>
      <c r="I16" s="261" t="str">
        <f>IF(C16="","",IF(F16="","",IF(AND(C16="",F16=""),"",IF(AND(C16="SI",F16="SI"),P16,P17))))</f>
        <v/>
      </c>
      <c r="J16" s="106"/>
      <c r="K16" s="106"/>
      <c r="L16" s="106"/>
      <c r="M16" s="106"/>
      <c r="N16" s="106"/>
      <c r="O16" s="110"/>
      <c r="P16" s="108" t="s">
        <v>29</v>
      </c>
    </row>
    <row r="17" spans="1:20" ht="15.75" customHeight="1" x14ac:dyDescent="0.2">
      <c r="A17" s="109"/>
      <c r="B17" s="120"/>
      <c r="C17" s="106"/>
      <c r="D17" s="106"/>
      <c r="E17" s="106"/>
      <c r="F17" s="106"/>
      <c r="G17" s="106"/>
      <c r="H17" s="324" t="str">
        <f>IF(I16="SI","  =&gt;   La empresa debe proyectar facturación y número de empleados para el ejercicio siguiente al que comience sus actividades","")</f>
        <v/>
      </c>
      <c r="I17" s="325"/>
      <c r="J17" s="325"/>
      <c r="K17" s="325"/>
      <c r="L17" s="106"/>
      <c r="M17" s="106"/>
      <c r="N17" s="106"/>
      <c r="O17" s="110"/>
      <c r="P17" s="108" t="s">
        <v>30</v>
      </c>
    </row>
    <row r="18" spans="1:20" ht="15.75" customHeight="1" x14ac:dyDescent="0.2">
      <c r="A18" s="109"/>
      <c r="B18" s="106"/>
      <c r="C18" s="106"/>
      <c r="D18" s="106"/>
      <c r="E18" s="106"/>
      <c r="F18" s="106"/>
      <c r="G18" s="106"/>
      <c r="H18" s="325"/>
      <c r="I18" s="325"/>
      <c r="J18" s="325"/>
      <c r="K18" s="325"/>
      <c r="L18" s="106"/>
      <c r="M18" s="106"/>
      <c r="N18" s="106"/>
      <c r="O18" s="110"/>
      <c r="T18" s="108">
        <f>IF(C27&lt;1,1,C27)</f>
        <v>1</v>
      </c>
    </row>
    <row r="19" spans="1:20" ht="15.75" customHeight="1" thickBot="1" x14ac:dyDescent="0.25">
      <c r="A19" s="109"/>
      <c r="B19" s="120"/>
      <c r="C19" s="106"/>
      <c r="D19" s="106"/>
      <c r="E19" s="106"/>
      <c r="F19" s="106"/>
      <c r="G19" s="106"/>
      <c r="H19" s="106"/>
      <c r="I19" s="106"/>
      <c r="J19" s="106"/>
      <c r="K19" s="106"/>
      <c r="L19" s="106"/>
      <c r="M19" s="106"/>
      <c r="N19" s="106"/>
      <c r="O19" s="110"/>
      <c r="T19" s="108">
        <f>IF(C29="",1,C29)</f>
        <v>1</v>
      </c>
    </row>
    <row r="20" spans="1:20" ht="54" customHeight="1" thickBot="1" x14ac:dyDescent="0.25">
      <c r="A20" s="109"/>
      <c r="B20" s="224" t="s">
        <v>157</v>
      </c>
      <c r="C20" s="72"/>
      <c r="D20" s="106"/>
      <c r="E20" s="224" t="s">
        <v>11</v>
      </c>
      <c r="F20" s="117"/>
      <c r="G20" s="106"/>
      <c r="H20" s="224" t="s">
        <v>28</v>
      </c>
      <c r="I20" s="207" t="str">
        <f>IF(F20="","",IF(C20="","",IF(C20=0,"",IF(C20&gt;10000000,"NO",IF(F20&gt;19,"NO","SI")))))</f>
        <v/>
      </c>
      <c r="J20" s="106"/>
      <c r="K20" s="106"/>
      <c r="L20" s="106"/>
      <c r="M20" s="106"/>
      <c r="N20" s="106"/>
      <c r="O20" s="110"/>
    </row>
    <row r="21" spans="1:20" ht="15.75" customHeight="1" x14ac:dyDescent="0.2">
      <c r="A21" s="109"/>
      <c r="B21" s="122"/>
      <c r="C21" s="106"/>
      <c r="D21" s="106"/>
      <c r="E21" s="106"/>
      <c r="F21" s="106"/>
      <c r="G21" s="106"/>
      <c r="H21" s="106"/>
      <c r="I21" s="106"/>
      <c r="J21" s="106"/>
      <c r="K21" s="106"/>
      <c r="L21" s="106"/>
      <c r="M21" s="106"/>
      <c r="N21" s="106"/>
      <c r="O21" s="110"/>
    </row>
    <row r="22" spans="1:20" ht="15.75" customHeight="1" x14ac:dyDescent="0.2">
      <c r="A22" s="109"/>
      <c r="B22" s="106"/>
      <c r="C22" s="106"/>
      <c r="D22" s="106"/>
      <c r="E22" s="106"/>
      <c r="F22" s="106"/>
      <c r="G22" s="106"/>
      <c r="H22" s="106"/>
      <c r="I22" s="106"/>
      <c r="J22" s="106"/>
      <c r="K22" s="106"/>
      <c r="L22" s="106"/>
      <c r="M22" s="106"/>
      <c r="N22" s="106"/>
      <c r="O22" s="110"/>
    </row>
    <row r="23" spans="1:20" ht="15.75" customHeight="1" x14ac:dyDescent="0.2">
      <c r="A23" s="109"/>
      <c r="B23" s="122"/>
      <c r="C23" s="106"/>
      <c r="D23" s="106"/>
      <c r="E23" s="106"/>
      <c r="F23" s="106"/>
      <c r="G23" s="106"/>
      <c r="H23" s="106"/>
      <c r="I23" s="106"/>
      <c r="J23" s="106"/>
      <c r="K23" s="106"/>
      <c r="L23" s="106"/>
      <c r="M23" s="106"/>
      <c r="N23" s="106"/>
      <c r="O23" s="110"/>
    </row>
    <row r="24" spans="1:20" s="270" customFormat="1" ht="26.1" customHeight="1" x14ac:dyDescent="0.2">
      <c r="A24" s="267"/>
      <c r="B24" s="280" t="s">
        <v>51</v>
      </c>
      <c r="C24" s="268"/>
      <c r="D24" s="268"/>
      <c r="E24" s="268"/>
      <c r="F24" s="268"/>
      <c r="G24" s="268"/>
      <c r="H24" s="268"/>
      <c r="I24" s="268"/>
      <c r="J24" s="268"/>
      <c r="K24" s="268"/>
      <c r="L24" s="268"/>
      <c r="M24" s="268"/>
      <c r="N24" s="268"/>
      <c r="O24" s="269"/>
    </row>
    <row r="25" spans="1:20" s="116" customFormat="1" ht="15.75" customHeight="1" x14ac:dyDescent="0.25">
      <c r="A25" s="113"/>
      <c r="B25" s="114"/>
      <c r="C25" s="114"/>
      <c r="D25" s="114"/>
      <c r="E25" s="114"/>
      <c r="F25" s="114"/>
      <c r="G25" s="114"/>
      <c r="H25" s="114"/>
      <c r="I25" s="114"/>
      <c r="J25" s="114"/>
      <c r="K25" s="114"/>
      <c r="L25" s="114"/>
      <c r="M25" s="114"/>
      <c r="N25" s="114"/>
      <c r="O25" s="115"/>
    </row>
    <row r="26" spans="1:20" ht="15.75" customHeight="1" thickBot="1" x14ac:dyDescent="0.25">
      <c r="A26" s="109"/>
      <c r="B26" s="106"/>
      <c r="C26" s="106"/>
      <c r="D26" s="106"/>
      <c r="E26" s="106"/>
      <c r="F26" s="106"/>
      <c r="G26" s="106"/>
      <c r="H26" s="124"/>
      <c r="I26" s="106"/>
      <c r="J26" s="106"/>
      <c r="K26" s="106"/>
      <c r="L26" s="106"/>
      <c r="M26" s="106"/>
      <c r="N26" s="106"/>
      <c r="O26" s="110"/>
    </row>
    <row r="27" spans="1:20" ht="54" customHeight="1" thickBot="1" x14ac:dyDescent="0.25">
      <c r="A27" s="109"/>
      <c r="B27" s="266" t="s">
        <v>0</v>
      </c>
      <c r="C27" s="125"/>
      <c r="D27" s="106"/>
      <c r="E27" s="266" t="s">
        <v>12</v>
      </c>
      <c r="F27" s="126"/>
      <c r="G27" s="120"/>
      <c r="H27" s="266" t="s">
        <v>196</v>
      </c>
      <c r="I27" s="117"/>
      <c r="J27" s="106"/>
      <c r="K27" s="106"/>
      <c r="L27" s="106"/>
      <c r="M27" s="106"/>
      <c r="N27" s="106"/>
      <c r="O27" s="110"/>
    </row>
    <row r="28" spans="1:20" ht="36" customHeight="1" thickBot="1" x14ac:dyDescent="0.25">
      <c r="A28" s="109"/>
      <c r="B28" s="106"/>
      <c r="C28" s="106"/>
      <c r="D28" s="106"/>
      <c r="E28" s="106"/>
      <c r="F28" s="106"/>
      <c r="G28" s="106"/>
      <c r="H28" s="106"/>
      <c r="I28" s="106"/>
      <c r="J28" s="106"/>
      <c r="K28" s="106"/>
      <c r="L28" s="106"/>
      <c r="M28" s="106"/>
      <c r="N28" s="106"/>
      <c r="O28" s="110"/>
    </row>
    <row r="29" spans="1:20" ht="54" customHeight="1" thickBot="1" x14ac:dyDescent="0.25">
      <c r="A29" s="109"/>
      <c r="B29" s="266" t="s">
        <v>1</v>
      </c>
      <c r="C29" s="127" t="str">
        <f>IF(C27&gt;0,(C27*F27/I27),"")</f>
        <v/>
      </c>
      <c r="D29" s="106"/>
      <c r="E29" s="128" t="s">
        <v>13</v>
      </c>
      <c r="F29" s="106"/>
      <c r="G29" s="106"/>
      <c r="H29" s="106"/>
      <c r="I29" s="106"/>
      <c r="J29" s="106"/>
      <c r="K29" s="106"/>
      <c r="L29" s="106"/>
      <c r="M29" s="106"/>
      <c r="N29" s="106"/>
      <c r="O29" s="110"/>
    </row>
    <row r="30" spans="1:20" ht="15.75" customHeight="1" x14ac:dyDescent="0.2">
      <c r="A30" s="109"/>
      <c r="B30" s="106"/>
      <c r="C30" s="106"/>
      <c r="D30" s="106"/>
      <c r="E30" s="106"/>
      <c r="F30" s="106"/>
      <c r="G30" s="106"/>
      <c r="H30" s="106"/>
      <c r="I30" s="106"/>
      <c r="J30" s="106"/>
      <c r="K30" s="106"/>
      <c r="L30" s="106"/>
      <c r="M30" s="106"/>
      <c r="N30" s="106"/>
      <c r="O30" s="110"/>
    </row>
    <row r="31" spans="1:20" ht="15.75" customHeight="1" x14ac:dyDescent="0.25">
      <c r="A31" s="109"/>
      <c r="B31" s="106"/>
      <c r="C31" s="106"/>
      <c r="D31" s="106"/>
      <c r="E31" s="82" t="s">
        <v>74</v>
      </c>
      <c r="F31" s="106"/>
      <c r="G31" s="106"/>
      <c r="H31" s="106"/>
      <c r="I31" s="106"/>
      <c r="J31" s="106"/>
      <c r="K31" s="106"/>
      <c r="L31" s="106"/>
      <c r="M31" s="106"/>
      <c r="N31" s="106"/>
      <c r="O31" s="110"/>
    </row>
    <row r="32" spans="1:20" ht="15.75" customHeight="1" x14ac:dyDescent="0.25">
      <c r="A32" s="109"/>
      <c r="B32" s="106"/>
      <c r="C32" s="106"/>
      <c r="D32" s="106"/>
      <c r="E32" s="82" t="s">
        <v>36</v>
      </c>
      <c r="F32" s="106"/>
      <c r="G32" s="106"/>
      <c r="H32" s="106"/>
      <c r="I32" s="106"/>
      <c r="J32" s="106"/>
      <c r="K32" s="106"/>
      <c r="L32" s="106"/>
      <c r="M32" s="106"/>
      <c r="N32" s="106"/>
      <c r="O32" s="110"/>
    </row>
    <row r="33" spans="1:15" ht="15.75" customHeight="1" x14ac:dyDescent="0.2">
      <c r="A33" s="109"/>
      <c r="B33" s="106"/>
      <c r="C33" s="106"/>
      <c r="D33" s="106"/>
      <c r="E33" s="106"/>
      <c r="F33" s="106"/>
      <c r="G33" s="106"/>
      <c r="H33" s="106"/>
      <c r="I33" s="106"/>
      <c r="J33" s="106"/>
      <c r="K33" s="106"/>
      <c r="L33" s="106"/>
      <c r="M33" s="106"/>
      <c r="N33" s="106"/>
      <c r="O33" s="110"/>
    </row>
    <row r="34" spans="1:15" s="270" customFormat="1" ht="26.1" customHeight="1" x14ac:dyDescent="0.2">
      <c r="A34" s="267"/>
      <c r="B34" s="280" t="s">
        <v>52</v>
      </c>
      <c r="C34" s="268"/>
      <c r="D34" s="268"/>
      <c r="E34" s="268"/>
      <c r="F34" s="268"/>
      <c r="G34" s="268"/>
      <c r="H34" s="268"/>
      <c r="I34" s="268"/>
      <c r="J34" s="268"/>
      <c r="K34" s="268"/>
      <c r="L34" s="268"/>
      <c r="M34" s="268"/>
      <c r="N34" s="268"/>
      <c r="O34" s="269"/>
    </row>
    <row r="35" spans="1:15" ht="15.75" customHeight="1" x14ac:dyDescent="0.2">
      <c r="A35" s="109"/>
      <c r="B35" s="106"/>
      <c r="C35" s="106"/>
      <c r="D35" s="106"/>
      <c r="E35" s="106"/>
      <c r="F35" s="106"/>
      <c r="G35" s="106"/>
      <c r="H35" s="106"/>
      <c r="I35" s="106"/>
      <c r="J35" s="106"/>
      <c r="K35" s="106"/>
      <c r="L35" s="106"/>
      <c r="M35" s="106"/>
      <c r="N35" s="106"/>
      <c r="O35" s="110"/>
    </row>
    <row r="36" spans="1:15" ht="15.75" customHeight="1" x14ac:dyDescent="0.2">
      <c r="A36" s="109"/>
      <c r="B36" s="106"/>
      <c r="C36" s="106"/>
      <c r="D36" s="106"/>
      <c r="E36" s="106"/>
      <c r="F36" s="106"/>
      <c r="G36" s="106"/>
      <c r="H36" s="106"/>
      <c r="I36" s="106"/>
      <c r="J36" s="106"/>
      <c r="K36" s="106"/>
      <c r="L36" s="106"/>
      <c r="M36" s="106"/>
      <c r="N36" s="106"/>
      <c r="O36" s="110"/>
    </row>
    <row r="37" spans="1:15" ht="15.75" customHeight="1" x14ac:dyDescent="0.2">
      <c r="A37" s="109"/>
      <c r="B37" s="129" t="s">
        <v>14</v>
      </c>
      <c r="C37" s="106"/>
      <c r="D37" s="106"/>
      <c r="E37" s="106"/>
      <c r="F37" s="106"/>
      <c r="G37" s="106"/>
      <c r="H37" s="106"/>
      <c r="I37" s="106"/>
      <c r="J37" s="106"/>
      <c r="K37" s="106"/>
      <c r="L37" s="106"/>
      <c r="M37" s="106"/>
      <c r="N37" s="106"/>
      <c r="O37" s="110"/>
    </row>
    <row r="38" spans="1:15" ht="15.75" customHeight="1" x14ac:dyDescent="0.2">
      <c r="A38" s="109"/>
      <c r="B38" s="129"/>
      <c r="C38" s="106"/>
      <c r="D38" s="106"/>
      <c r="E38" s="106"/>
      <c r="F38" s="106"/>
      <c r="G38" s="106"/>
      <c r="H38" s="106"/>
      <c r="I38" s="106"/>
      <c r="J38" s="106"/>
      <c r="K38" s="106"/>
      <c r="L38" s="106"/>
      <c r="M38" s="106"/>
      <c r="N38" s="106"/>
      <c r="O38" s="110"/>
    </row>
    <row r="39" spans="1:15" ht="15.75" customHeight="1" x14ac:dyDescent="0.2">
      <c r="A39" s="109"/>
      <c r="B39" s="128"/>
      <c r="C39" s="106"/>
      <c r="D39" s="106"/>
      <c r="E39" s="106"/>
      <c r="F39" s="106"/>
      <c r="G39" s="106"/>
      <c r="H39" s="106"/>
      <c r="I39" s="106"/>
      <c r="J39" s="106"/>
      <c r="K39" s="106"/>
      <c r="L39" s="106"/>
      <c r="M39" s="106"/>
      <c r="N39" s="106"/>
      <c r="O39" s="110"/>
    </row>
    <row r="40" spans="1:15" ht="15.75" customHeight="1" thickBot="1" x14ac:dyDescent="0.25">
      <c r="A40" s="109"/>
      <c r="B40" s="106"/>
      <c r="C40" s="106"/>
      <c r="D40" s="106"/>
      <c r="E40" s="106"/>
      <c r="F40" s="106"/>
      <c r="G40" s="106"/>
      <c r="H40" s="106"/>
      <c r="I40" s="106"/>
      <c r="J40" s="106"/>
      <c r="K40" s="106"/>
      <c r="L40" s="106"/>
      <c r="M40" s="106"/>
      <c r="N40" s="106"/>
      <c r="O40" s="110"/>
    </row>
    <row r="41" spans="1:15" ht="13.5" thickBot="1" x14ac:dyDescent="0.25">
      <c r="A41" s="109"/>
      <c r="B41" s="315" t="s">
        <v>2</v>
      </c>
      <c r="C41" s="315" t="s">
        <v>75</v>
      </c>
      <c r="D41" s="343" t="s">
        <v>76</v>
      </c>
      <c r="E41" s="344"/>
      <c r="F41" s="344"/>
      <c r="G41" s="344"/>
      <c r="H41" s="344"/>
      <c r="I41" s="345"/>
      <c r="J41" s="348" t="s">
        <v>77</v>
      </c>
      <c r="K41" s="106"/>
      <c r="L41" s="106"/>
      <c r="M41" s="106"/>
      <c r="N41" s="106"/>
      <c r="O41" s="110"/>
    </row>
    <row r="42" spans="1:15" ht="13.5" thickBot="1" x14ac:dyDescent="0.25">
      <c r="A42" s="109"/>
      <c r="B42" s="341"/>
      <c r="C42" s="342"/>
      <c r="D42" s="130" t="s">
        <v>160</v>
      </c>
      <c r="E42" s="131" t="s">
        <v>163</v>
      </c>
      <c r="F42" s="132" t="s">
        <v>210</v>
      </c>
      <c r="G42" s="133" t="s">
        <v>211</v>
      </c>
      <c r="H42" s="134" t="s">
        <v>212</v>
      </c>
      <c r="I42" s="135" t="s">
        <v>78</v>
      </c>
      <c r="J42" s="349"/>
      <c r="K42" s="106"/>
      <c r="L42" s="106"/>
      <c r="M42" s="106"/>
      <c r="N42" s="106"/>
      <c r="O42" s="110"/>
    </row>
    <row r="43" spans="1:15" ht="26.1" customHeight="1" x14ac:dyDescent="0.2">
      <c r="A43" s="109"/>
      <c r="B43" s="188" t="s">
        <v>193</v>
      </c>
      <c r="C43" s="136"/>
      <c r="D43" s="136"/>
      <c r="E43" s="136"/>
      <c r="F43" s="136"/>
      <c r="G43" s="137"/>
      <c r="H43" s="138"/>
      <c r="I43" s="139">
        <f>SUM(D43:H43)/5</f>
        <v>0</v>
      </c>
      <c r="J43" s="140">
        <f>+C43+I43</f>
        <v>0</v>
      </c>
      <c r="K43" s="106"/>
      <c r="L43" s="106"/>
      <c r="M43" s="106"/>
      <c r="N43" s="106"/>
      <c r="O43" s="110"/>
    </row>
    <row r="44" spans="1:15" ht="26.1" customHeight="1" x14ac:dyDescent="0.2">
      <c r="A44" s="109"/>
      <c r="B44" s="189" t="s">
        <v>79</v>
      </c>
      <c r="C44" s="141"/>
      <c r="D44" s="141"/>
      <c r="E44" s="141"/>
      <c r="F44" s="141"/>
      <c r="G44" s="142"/>
      <c r="H44" s="143"/>
      <c r="I44" s="144">
        <f t="shared" ref="I44:I47" si="0">SUM(D44:H44)/5</f>
        <v>0</v>
      </c>
      <c r="J44" s="140">
        <f>+C44+I44</f>
        <v>0</v>
      </c>
      <c r="K44" s="106"/>
      <c r="L44" s="106"/>
      <c r="M44" s="106"/>
      <c r="N44" s="106"/>
      <c r="O44" s="110"/>
    </row>
    <row r="45" spans="1:15" ht="26.1" customHeight="1" x14ac:dyDescent="0.2">
      <c r="A45" s="109"/>
      <c r="B45" s="189" t="s">
        <v>80</v>
      </c>
      <c r="C45" s="141"/>
      <c r="D45" s="141"/>
      <c r="E45" s="141"/>
      <c r="F45" s="141"/>
      <c r="G45" s="142"/>
      <c r="H45" s="143"/>
      <c r="I45" s="144">
        <f t="shared" si="0"/>
        <v>0</v>
      </c>
      <c r="J45" s="140">
        <f>+C45+I45</f>
        <v>0</v>
      </c>
      <c r="K45" s="106"/>
      <c r="L45" s="106"/>
      <c r="M45" s="106"/>
      <c r="N45" s="106"/>
      <c r="O45" s="110"/>
    </row>
    <row r="46" spans="1:15" ht="26.1" customHeight="1" x14ac:dyDescent="0.2">
      <c r="A46" s="109"/>
      <c r="B46" s="189" t="s">
        <v>81</v>
      </c>
      <c r="C46" s="145"/>
      <c r="D46" s="145"/>
      <c r="E46" s="145"/>
      <c r="F46" s="145"/>
      <c r="G46" s="146"/>
      <c r="H46" s="147"/>
      <c r="I46" s="144">
        <f t="shared" si="0"/>
        <v>0</v>
      </c>
      <c r="J46" s="140">
        <f>+C46+I46</f>
        <v>0</v>
      </c>
      <c r="K46" s="106"/>
      <c r="L46" s="106"/>
      <c r="M46" s="106"/>
      <c r="N46" s="106"/>
      <c r="O46" s="110"/>
    </row>
    <row r="47" spans="1:15" ht="26.1" customHeight="1" thickBot="1" x14ac:dyDescent="0.25">
      <c r="A47" s="109"/>
      <c r="B47" s="190" t="s">
        <v>82</v>
      </c>
      <c r="C47" s="148"/>
      <c r="D47" s="148"/>
      <c r="E47" s="148"/>
      <c r="F47" s="148"/>
      <c r="G47" s="149"/>
      <c r="H47" s="150"/>
      <c r="I47" s="144">
        <f t="shared" si="0"/>
        <v>0</v>
      </c>
      <c r="J47" s="140">
        <f>+C47+I47</f>
        <v>0</v>
      </c>
      <c r="K47" s="106"/>
      <c r="L47" s="106"/>
      <c r="M47" s="106"/>
      <c r="N47" s="106"/>
      <c r="O47" s="110"/>
    </row>
    <row r="48" spans="1:15" ht="15.75" customHeight="1" thickBot="1" x14ac:dyDescent="0.25">
      <c r="A48" s="109"/>
      <c r="B48" s="151" t="s">
        <v>8</v>
      </c>
      <c r="C48" s="152">
        <f>+C43+C44*0.25+C45*0.25+C46*0.25+C47*0.25</f>
        <v>0</v>
      </c>
      <c r="D48" s="152">
        <f t="shared" ref="D48:I48" si="1">+D43+D44*0.25+D45*0.25+D46*0.25+D47*0.25</f>
        <v>0</v>
      </c>
      <c r="E48" s="152">
        <f t="shared" si="1"/>
        <v>0</v>
      </c>
      <c r="F48" s="152">
        <f t="shared" si="1"/>
        <v>0</v>
      </c>
      <c r="G48" s="152">
        <f t="shared" si="1"/>
        <v>0</v>
      </c>
      <c r="H48" s="152">
        <f t="shared" si="1"/>
        <v>0</v>
      </c>
      <c r="I48" s="152">
        <f t="shared" si="1"/>
        <v>0</v>
      </c>
      <c r="J48" s="153">
        <f>+J43+J44*0.25+J45*0.25+J46*0.25+J47*0.25</f>
        <v>0</v>
      </c>
      <c r="K48" s="106"/>
      <c r="L48" s="106"/>
      <c r="M48" s="106"/>
      <c r="N48" s="106"/>
      <c r="O48" s="110"/>
    </row>
    <row r="49" spans="1:19" ht="15.75" customHeight="1" x14ac:dyDescent="0.2">
      <c r="A49" s="109"/>
      <c r="B49" s="128"/>
      <c r="C49" s="128"/>
      <c r="D49" s="128"/>
      <c r="E49" s="128"/>
      <c r="F49" s="128"/>
      <c r="G49" s="128"/>
      <c r="H49" s="128"/>
      <c r="I49" s="128"/>
      <c r="J49" s="106"/>
      <c r="K49" s="106"/>
      <c r="L49" s="106"/>
      <c r="M49" s="106"/>
      <c r="N49" s="106"/>
      <c r="O49" s="110"/>
    </row>
    <row r="50" spans="1:19" ht="15.75" customHeight="1" x14ac:dyDescent="0.2">
      <c r="A50" s="109"/>
      <c r="B50" s="128"/>
      <c r="C50" s="128"/>
      <c r="D50" s="128"/>
      <c r="E50"/>
      <c r="F50" s="128"/>
      <c r="G50" s="128"/>
      <c r="H50" s="128"/>
      <c r="I50" s="128"/>
      <c r="J50" s="106"/>
      <c r="K50" s="106"/>
      <c r="L50" s="106"/>
      <c r="M50" s="106"/>
      <c r="N50" s="106"/>
      <c r="O50" s="110"/>
    </row>
    <row r="51" spans="1:19" ht="15.75" customHeight="1" x14ac:dyDescent="0.2">
      <c r="A51" s="109"/>
      <c r="B51" s="129"/>
      <c r="C51" s="106"/>
      <c r="D51" s="106"/>
      <c r="E51" s="106"/>
      <c r="F51" s="106"/>
      <c r="G51" s="106"/>
      <c r="H51" s="106"/>
      <c r="I51" s="106"/>
      <c r="J51" s="106"/>
      <c r="K51" s="106"/>
      <c r="L51" s="106"/>
      <c r="M51" s="106"/>
      <c r="N51" s="106"/>
      <c r="O51" s="110"/>
    </row>
    <row r="52" spans="1:19" ht="15.75" customHeight="1" x14ac:dyDescent="0.2">
      <c r="A52" s="109"/>
      <c r="B52" s="129" t="s">
        <v>15</v>
      </c>
      <c r="C52" s="106"/>
      <c r="D52" s="106"/>
      <c r="E52" s="106"/>
      <c r="F52" s="106"/>
      <c r="G52" s="106"/>
      <c r="H52" s="106"/>
      <c r="I52" s="106"/>
      <c r="J52" s="106"/>
      <c r="K52" s="106"/>
      <c r="L52" s="106"/>
      <c r="M52" s="106"/>
      <c r="N52" s="106"/>
      <c r="O52" s="110"/>
    </row>
    <row r="53" spans="1:19" ht="15.75" customHeight="1" x14ac:dyDescent="0.2">
      <c r="A53" s="109"/>
      <c r="B53" s="129"/>
      <c r="C53" s="106"/>
      <c r="D53" s="106"/>
      <c r="E53" s="106"/>
      <c r="F53" s="106"/>
      <c r="G53" s="106"/>
      <c r="H53" s="106"/>
      <c r="I53" s="106"/>
      <c r="J53" s="106"/>
      <c r="K53" s="106"/>
      <c r="L53" s="106"/>
      <c r="M53" s="106"/>
      <c r="N53" s="106"/>
      <c r="O53" s="110"/>
      <c r="P53" s="108" t="s">
        <v>83</v>
      </c>
    </row>
    <row r="54" spans="1:19" ht="10.5" customHeight="1" thickBot="1" x14ac:dyDescent="0.25">
      <c r="A54" s="109"/>
      <c r="B54" s="350"/>
      <c r="C54" s="350"/>
      <c r="D54" s="350"/>
      <c r="E54" s="106"/>
      <c r="F54" s="106"/>
      <c r="G54" s="106"/>
      <c r="H54" s="106"/>
      <c r="I54" s="106"/>
      <c r="J54" s="106"/>
      <c r="K54" s="106"/>
      <c r="L54" s="106"/>
      <c r="M54" s="106"/>
      <c r="N54" s="106"/>
      <c r="O54" s="110"/>
      <c r="P54" s="108" t="s">
        <v>84</v>
      </c>
    </row>
    <row r="55" spans="1:19" ht="15.75" customHeight="1" x14ac:dyDescent="0.2">
      <c r="A55" s="109"/>
      <c r="B55" s="346" t="s">
        <v>132</v>
      </c>
      <c r="C55" s="328" t="s">
        <v>85</v>
      </c>
      <c r="D55" s="328" t="s">
        <v>75</v>
      </c>
      <c r="E55" s="330" t="s">
        <v>153</v>
      </c>
      <c r="F55" s="331"/>
      <c r="G55" s="331"/>
      <c r="H55" s="331"/>
      <c r="I55" s="332"/>
      <c r="J55" s="333" t="s">
        <v>133</v>
      </c>
      <c r="K55" s="326" t="s">
        <v>134</v>
      </c>
      <c r="L55" s="326" t="s">
        <v>135</v>
      </c>
      <c r="M55" s="339" t="s">
        <v>219</v>
      </c>
      <c r="N55" s="106"/>
      <c r="O55" s="110"/>
    </row>
    <row r="56" spans="1:19" ht="23.25" customHeight="1" x14ac:dyDescent="0.2">
      <c r="A56" s="109"/>
      <c r="B56" s="347"/>
      <c r="C56" s="329"/>
      <c r="D56" s="329"/>
      <c r="E56" s="193" t="s">
        <v>160</v>
      </c>
      <c r="F56" s="193" t="s">
        <v>163</v>
      </c>
      <c r="G56" s="193" t="s">
        <v>210</v>
      </c>
      <c r="H56" s="193" t="s">
        <v>211</v>
      </c>
      <c r="I56" s="193" t="s">
        <v>212</v>
      </c>
      <c r="J56" s="334"/>
      <c r="K56" s="327"/>
      <c r="L56" s="327"/>
      <c r="M56" s="340"/>
      <c r="N56" s="106"/>
      <c r="O56" s="110"/>
    </row>
    <row r="57" spans="1:19" ht="26.1" customHeight="1" x14ac:dyDescent="0.2">
      <c r="A57" s="109"/>
      <c r="B57" s="141"/>
      <c r="C57" s="223"/>
      <c r="D57" s="141"/>
      <c r="E57" s="141"/>
      <c r="F57" s="141"/>
      <c r="G57" s="141"/>
      <c r="H57" s="141"/>
      <c r="I57" s="141"/>
      <c r="J57" s="194">
        <f>SUM(E57:I57)/5</f>
        <v>0</v>
      </c>
      <c r="K57" s="195">
        <f>IF(C57="",0,VLOOKUP(C57,$S$65:$T$82,2,FALSE))</f>
        <v>0</v>
      </c>
      <c r="L57" s="196">
        <f>J57*K57</f>
        <v>0</v>
      </c>
      <c r="M57" s="197">
        <f>D57+J57</f>
        <v>0</v>
      </c>
      <c r="N57" s="106"/>
      <c r="O57" s="110"/>
    </row>
    <row r="58" spans="1:19" ht="26.1" customHeight="1" x14ac:dyDescent="0.2">
      <c r="A58" s="109"/>
      <c r="B58" s="141"/>
      <c r="C58" s="223"/>
      <c r="D58" s="141"/>
      <c r="E58" s="141"/>
      <c r="F58" s="141"/>
      <c r="G58" s="141"/>
      <c r="H58" s="141"/>
      <c r="I58" s="141"/>
      <c r="J58" s="194">
        <f>SUM(E58:I58)/5</f>
        <v>0</v>
      </c>
      <c r="K58" s="195">
        <f t="shared" ref="K58:K60" si="2">IF(C58="",0,VLOOKUP(C58,$S$65:$T$82,2,FALSE))</f>
        <v>0</v>
      </c>
      <c r="L58" s="196">
        <f t="shared" ref="L58:L60" si="3">J58*K58</f>
        <v>0</v>
      </c>
      <c r="M58" s="197">
        <f>D58+J58</f>
        <v>0</v>
      </c>
      <c r="N58" s="106"/>
      <c r="O58" s="110"/>
    </row>
    <row r="59" spans="1:19" ht="26.1" customHeight="1" x14ac:dyDescent="0.2">
      <c r="A59" s="109"/>
      <c r="B59" s="141"/>
      <c r="C59" s="223"/>
      <c r="D59" s="141"/>
      <c r="E59" s="141"/>
      <c r="F59" s="141"/>
      <c r="G59" s="141"/>
      <c r="H59" s="141"/>
      <c r="I59" s="141"/>
      <c r="J59" s="194">
        <f t="shared" ref="J59:J60" si="4">SUM(E59:I59)/5</f>
        <v>0</v>
      </c>
      <c r="K59" s="195">
        <f t="shared" si="2"/>
        <v>0</v>
      </c>
      <c r="L59" s="196">
        <f t="shared" si="3"/>
        <v>0</v>
      </c>
      <c r="M59" s="197">
        <f t="shared" ref="M59:M60" si="5">D59+J59</f>
        <v>0</v>
      </c>
      <c r="N59" s="106"/>
      <c r="O59" s="110"/>
      <c r="S59" s="77"/>
    </row>
    <row r="60" spans="1:19" ht="26.1" customHeight="1" x14ac:dyDescent="0.2">
      <c r="A60" s="109"/>
      <c r="B60" s="141"/>
      <c r="C60" s="223"/>
      <c r="D60" s="141"/>
      <c r="E60" s="141"/>
      <c r="F60" s="141"/>
      <c r="G60" s="141"/>
      <c r="H60" s="141"/>
      <c r="I60" s="141"/>
      <c r="J60" s="194">
        <f t="shared" si="4"/>
        <v>0</v>
      </c>
      <c r="K60" s="195">
        <f t="shared" si="2"/>
        <v>0</v>
      </c>
      <c r="L60" s="196">
        <f t="shared" si="3"/>
        <v>0</v>
      </c>
      <c r="M60" s="197">
        <f t="shared" si="5"/>
        <v>0</v>
      </c>
      <c r="N60" s="106"/>
      <c r="O60" s="110"/>
      <c r="P60" s="108" t="s">
        <v>31</v>
      </c>
      <c r="Q60" s="108" t="s">
        <v>86</v>
      </c>
      <c r="S60" s="77"/>
    </row>
    <row r="61" spans="1:19" ht="15.75" customHeight="1" thickBot="1" x14ac:dyDescent="0.25">
      <c r="A61" s="109"/>
      <c r="B61" s="337" t="s">
        <v>77</v>
      </c>
      <c r="C61" s="338"/>
      <c r="D61" s="200">
        <f t="shared" ref="D61:I61" si="6">SUM(D57:D58)</f>
        <v>0</v>
      </c>
      <c r="E61" s="200">
        <f t="shared" si="6"/>
        <v>0</v>
      </c>
      <c r="F61" s="200">
        <f t="shared" si="6"/>
        <v>0</v>
      </c>
      <c r="G61" s="200">
        <f t="shared" si="6"/>
        <v>0</v>
      </c>
      <c r="H61" s="200">
        <f t="shared" si="6"/>
        <v>0</v>
      </c>
      <c r="I61" s="200">
        <f t="shared" si="6"/>
        <v>0</v>
      </c>
      <c r="J61" s="198">
        <f>J57+J58+J59+J60</f>
        <v>0</v>
      </c>
      <c r="K61" s="198"/>
      <c r="L61" s="198">
        <f>SUM(L57:L60)</f>
        <v>0</v>
      </c>
      <c r="M61" s="199">
        <f>+SUM(M57:M60)</f>
        <v>0</v>
      </c>
      <c r="N61" s="106"/>
      <c r="O61" s="110"/>
      <c r="P61" s="108" t="s">
        <v>87</v>
      </c>
      <c r="Q61" s="108">
        <v>9</v>
      </c>
      <c r="S61" s="77"/>
    </row>
    <row r="62" spans="1:19" ht="28.5" customHeight="1" x14ac:dyDescent="0.2">
      <c r="A62" s="109"/>
      <c r="B62" s="192"/>
      <c r="C62" s="192"/>
      <c r="D62" s="192"/>
      <c r="E62" s="192"/>
      <c r="F62" s="192"/>
      <c r="G62" s="192"/>
      <c r="H62" s="192"/>
      <c r="I62" s="187"/>
      <c r="J62" s="192"/>
      <c r="K62" s="192"/>
      <c r="L62" s="106"/>
      <c r="M62" s="106"/>
      <c r="N62" s="106"/>
      <c r="O62" s="110"/>
      <c r="P62" s="108" t="s">
        <v>88</v>
      </c>
      <c r="Q62" s="108">
        <v>10</v>
      </c>
    </row>
    <row r="63" spans="1:19" ht="15.75" customHeight="1" x14ac:dyDescent="0.2">
      <c r="A63" s="109"/>
      <c r="B63" s="187"/>
      <c r="C63" s="187"/>
      <c r="D63" s="187"/>
      <c r="E63" s="187"/>
      <c r="F63" s="187"/>
      <c r="G63" s="187"/>
      <c r="H63" s="187"/>
      <c r="I63" s="187"/>
      <c r="J63" s="187"/>
      <c r="K63" s="106"/>
      <c r="L63" s="106"/>
      <c r="M63" s="106"/>
      <c r="N63" s="106"/>
      <c r="O63" s="110"/>
      <c r="P63" s="108" t="s">
        <v>89</v>
      </c>
      <c r="Q63" s="108">
        <v>9</v>
      </c>
    </row>
    <row r="64" spans="1:19" ht="15.75" customHeight="1" x14ac:dyDescent="0.2">
      <c r="A64" s="109"/>
      <c r="B64" s="129" t="s">
        <v>17</v>
      </c>
      <c r="C64" s="106"/>
      <c r="D64" s="106"/>
      <c r="E64" s="106"/>
      <c r="F64" s="106"/>
      <c r="G64" s="106"/>
      <c r="H64" s="106"/>
      <c r="I64" s="106"/>
      <c r="J64" s="106"/>
      <c r="K64" s="106"/>
      <c r="L64" s="106"/>
      <c r="M64" s="106"/>
      <c r="N64" s="106"/>
      <c r="O64" s="110"/>
      <c r="P64" s="108" t="s">
        <v>90</v>
      </c>
      <c r="Q64" s="108">
        <v>10</v>
      </c>
      <c r="S64" s="108" t="s">
        <v>136</v>
      </c>
    </row>
    <row r="65" spans="1:22" ht="15.75" customHeight="1" x14ac:dyDescent="0.2">
      <c r="A65" s="109"/>
      <c r="B65" s="129"/>
      <c r="C65" s="106"/>
      <c r="D65" s="106"/>
      <c r="E65" s="106"/>
      <c r="F65" s="106"/>
      <c r="G65" s="106"/>
      <c r="H65" s="106"/>
      <c r="I65" s="106"/>
      <c r="J65" s="106"/>
      <c r="K65" s="106"/>
      <c r="L65" s="106"/>
      <c r="M65" s="106"/>
      <c r="N65" s="106"/>
      <c r="O65" s="110"/>
      <c r="P65" s="108" t="s">
        <v>91</v>
      </c>
      <c r="Q65" s="108">
        <v>9</v>
      </c>
      <c r="S65" s="7" t="s">
        <v>32</v>
      </c>
      <c r="T65" s="204">
        <v>1</v>
      </c>
      <c r="V65" s="108" t="s">
        <v>32</v>
      </c>
    </row>
    <row r="66" spans="1:22" ht="39.75" customHeight="1" thickBot="1" x14ac:dyDescent="0.25">
      <c r="A66" s="109"/>
      <c r="B66" s="248" t="s">
        <v>184</v>
      </c>
      <c r="C66" s="106"/>
      <c r="D66" s="106"/>
      <c r="E66" s="106"/>
      <c r="F66" s="106"/>
      <c r="G66" s="106"/>
      <c r="H66" s="106"/>
      <c r="I66" s="106"/>
      <c r="J66" s="106"/>
      <c r="K66" s="106"/>
      <c r="L66" s="106"/>
      <c r="M66" s="106"/>
      <c r="N66" s="106"/>
      <c r="O66" s="110"/>
      <c r="P66" s="108" t="s">
        <v>93</v>
      </c>
      <c r="Q66" s="108">
        <v>10</v>
      </c>
      <c r="S66" s="7" t="s">
        <v>137</v>
      </c>
      <c r="T66" s="204">
        <v>0.72</v>
      </c>
      <c r="V66" s="108" t="s">
        <v>154</v>
      </c>
    </row>
    <row r="67" spans="1:22" ht="42.75" customHeight="1" thickBot="1" x14ac:dyDescent="0.25">
      <c r="A67" s="109"/>
      <c r="B67" s="241" t="s">
        <v>92</v>
      </c>
      <c r="C67" s="238" t="s">
        <v>95</v>
      </c>
      <c r="D67" s="238" t="s">
        <v>191</v>
      </c>
      <c r="E67" s="234" t="s">
        <v>186</v>
      </c>
      <c r="F67" s="106"/>
      <c r="G67" s="106"/>
      <c r="H67" s="106"/>
      <c r="I67" s="106"/>
      <c r="J67" s="106"/>
      <c r="K67" s="106"/>
      <c r="L67" s="106"/>
      <c r="M67" s="106"/>
      <c r="N67" s="106"/>
      <c r="O67" s="110"/>
      <c r="P67" s="108" t="s">
        <v>94</v>
      </c>
      <c r="Q67" s="108">
        <v>9</v>
      </c>
      <c r="S67" s="7" t="s">
        <v>138</v>
      </c>
      <c r="T67" s="204">
        <v>0.8</v>
      </c>
    </row>
    <row r="68" spans="1:22" ht="26.1" customHeight="1" thickBot="1" x14ac:dyDescent="0.25">
      <c r="A68" s="109"/>
      <c r="B68" s="191"/>
      <c r="C68" s="240"/>
      <c r="D68" s="119" t="str">
        <f>IF(C68="","",IF(C68="En nueva ubicación","NO","SI"))</f>
        <v/>
      </c>
      <c r="E68" s="255">
        <f>IFERROR(IF(C68="",0,IF(C68="En nueva ubicación",0,1)),0)</f>
        <v>0</v>
      </c>
      <c r="F68" s="106"/>
      <c r="G68" s="106"/>
      <c r="H68" s="106"/>
      <c r="I68" s="106"/>
      <c r="J68" s="106"/>
      <c r="K68" s="106"/>
      <c r="L68" s="106"/>
      <c r="M68" s="106"/>
      <c r="N68" s="106"/>
      <c r="O68" s="110"/>
      <c r="P68" s="108" t="s">
        <v>96</v>
      </c>
      <c r="Q68" s="108">
        <v>10</v>
      </c>
      <c r="S68" s="7" t="s">
        <v>139</v>
      </c>
      <c r="T68" s="204">
        <v>0.05</v>
      </c>
    </row>
    <row r="69" spans="1:22" ht="15.75" customHeight="1" thickBot="1" x14ac:dyDescent="0.25">
      <c r="A69" s="109"/>
      <c r="B69" s="106"/>
      <c r="C69" s="106"/>
      <c r="D69" s="106"/>
      <c r="E69" s="106"/>
      <c r="F69" s="106"/>
      <c r="G69" s="106"/>
      <c r="H69" s="106"/>
      <c r="I69" s="106"/>
      <c r="J69" s="106"/>
      <c r="K69" s="106"/>
      <c r="L69" s="106"/>
      <c r="M69" s="106"/>
      <c r="N69" s="106"/>
      <c r="O69" s="110"/>
      <c r="P69" s="108" t="s">
        <v>97</v>
      </c>
      <c r="Q69" s="108">
        <v>9</v>
      </c>
      <c r="S69" s="7" t="s">
        <v>140</v>
      </c>
      <c r="T69" s="204">
        <v>1</v>
      </c>
    </row>
    <row r="70" spans="1:22" ht="37.5" customHeight="1" thickBot="1" x14ac:dyDescent="0.25">
      <c r="A70" s="109"/>
      <c r="B70" s="247"/>
      <c r="C70" s="238" t="s">
        <v>31</v>
      </c>
      <c r="D70" s="238" t="s">
        <v>3</v>
      </c>
      <c r="E70" s="106"/>
      <c r="F70" s="106"/>
      <c r="G70" s="106"/>
      <c r="H70" s="106"/>
      <c r="I70" s="106"/>
      <c r="J70" s="106"/>
      <c r="K70" s="106"/>
      <c r="L70" s="106"/>
      <c r="M70" s="106"/>
      <c r="N70" s="106"/>
      <c r="O70" s="110"/>
      <c r="P70" s="108" t="s">
        <v>98</v>
      </c>
      <c r="Q70" s="108">
        <v>10</v>
      </c>
      <c r="S70" s="7" t="s">
        <v>141</v>
      </c>
      <c r="T70" s="204">
        <v>0.71</v>
      </c>
    </row>
    <row r="71" spans="1:22" ht="26.1" customHeight="1" thickBot="1" x14ac:dyDescent="0.25">
      <c r="A71" s="109"/>
      <c r="B71" s="106"/>
      <c r="C71" s="117"/>
      <c r="D71" s="123">
        <f>IF(C71="",0,VLOOKUP(C71,P60:Q111,2,FALSE))</f>
        <v>0</v>
      </c>
      <c r="E71" s="106"/>
      <c r="F71" s="106"/>
      <c r="G71" s="106"/>
      <c r="H71" s="106"/>
      <c r="I71" s="106"/>
      <c r="J71" s="106"/>
      <c r="K71" s="106"/>
      <c r="L71" s="106"/>
      <c r="M71" s="106"/>
      <c r="N71" s="106"/>
      <c r="O71" s="110"/>
      <c r="P71" s="108" t="s">
        <v>99</v>
      </c>
      <c r="Q71" s="108">
        <v>9</v>
      </c>
      <c r="S71" s="7" t="s">
        <v>142</v>
      </c>
      <c r="T71" s="204">
        <v>1</v>
      </c>
    </row>
    <row r="72" spans="1:22" ht="15.75" customHeight="1" thickBot="1" x14ac:dyDescent="0.25">
      <c r="A72" s="109"/>
      <c r="B72" s="106"/>
      <c r="C72" s="106"/>
      <c r="D72" s="201"/>
      <c r="E72" s="106"/>
      <c r="F72" s="106"/>
      <c r="G72" s="106"/>
      <c r="H72" s="106"/>
      <c r="I72" s="106"/>
      <c r="J72" s="106"/>
      <c r="K72" s="106"/>
      <c r="L72" s="106"/>
      <c r="M72" s="106"/>
      <c r="N72" s="106"/>
      <c r="O72" s="110"/>
      <c r="P72" s="108" t="s">
        <v>100</v>
      </c>
      <c r="Q72" s="108">
        <v>10</v>
      </c>
      <c r="S72" s="7" t="s">
        <v>143</v>
      </c>
      <c r="T72" s="204">
        <v>0.93</v>
      </c>
    </row>
    <row r="73" spans="1:22" ht="43.5" customHeight="1" thickBot="1" x14ac:dyDescent="0.25">
      <c r="A73" s="109"/>
      <c r="B73" s="242" t="s">
        <v>155</v>
      </c>
      <c r="C73" s="225" t="s">
        <v>92</v>
      </c>
      <c r="D73" s="226" t="s">
        <v>95</v>
      </c>
      <c r="E73" s="227" t="s">
        <v>9</v>
      </c>
      <c r="F73" s="228" t="s">
        <v>67</v>
      </c>
      <c r="G73" s="229" t="s">
        <v>156</v>
      </c>
      <c r="H73" s="234" t="s">
        <v>191</v>
      </c>
      <c r="I73" s="234" t="s">
        <v>186</v>
      </c>
      <c r="J73" s="106"/>
      <c r="K73" s="106"/>
      <c r="L73" s="106"/>
      <c r="M73" s="106"/>
      <c r="N73" s="106"/>
      <c r="O73" s="110"/>
      <c r="P73" s="108" t="s">
        <v>101</v>
      </c>
      <c r="Q73" s="108">
        <v>9</v>
      </c>
      <c r="S73" s="7" t="s">
        <v>144</v>
      </c>
      <c r="T73" s="204">
        <v>0.6</v>
      </c>
      <c r="V73" s="108" t="b">
        <v>1</v>
      </c>
    </row>
    <row r="74" spans="1:22" ht="26.1" customHeight="1" x14ac:dyDescent="0.2">
      <c r="A74" s="109"/>
      <c r="B74" s="106"/>
      <c r="C74" s="284"/>
      <c r="D74" s="285"/>
      <c r="E74" s="202">
        <f>IF(D74="",0,VLOOKUP(D74,$P$61:$Q$96,2,FALSE))</f>
        <v>0</v>
      </c>
      <c r="F74" s="290"/>
      <c r="G74" s="253">
        <f>IFERROR(+E74*F74/$C$27,0)</f>
        <v>0</v>
      </c>
      <c r="H74" s="250" t="str">
        <f>IF(C74="","",IF(C74="En nueva ubicación","NO","SI"))</f>
        <v/>
      </c>
      <c r="I74" s="230" t="str">
        <f>IFERROR(IF(C74="","",IF(C74="En nueva ubicación",0,1)),"")</f>
        <v/>
      </c>
      <c r="J74" s="106"/>
      <c r="K74" s="106"/>
      <c r="L74" s="106"/>
      <c r="M74" s="106"/>
      <c r="N74" s="106"/>
      <c r="O74" s="110"/>
      <c r="P74" s="155" t="s">
        <v>102</v>
      </c>
      <c r="Q74" s="108">
        <v>10</v>
      </c>
      <c r="S74" s="7" t="s">
        <v>145</v>
      </c>
      <c r="T74" s="204">
        <v>0.9</v>
      </c>
      <c r="V74" s="108" t="b">
        <v>0</v>
      </c>
    </row>
    <row r="75" spans="1:22" ht="26.1" customHeight="1" x14ac:dyDescent="0.2">
      <c r="A75" s="109"/>
      <c r="B75" s="106"/>
      <c r="C75" s="286"/>
      <c r="D75" s="287"/>
      <c r="E75" s="202">
        <f t="shared" ref="E75:E78" si="7">IF(D75="",0,VLOOKUP(D75,$P$61:$Q$96,2,FALSE))</f>
        <v>0</v>
      </c>
      <c r="F75" s="291"/>
      <c r="G75" s="231">
        <f t="shared" ref="G75:G78" si="8">IFERROR(+E75*F75/$C$27,0)</f>
        <v>0</v>
      </c>
      <c r="H75" s="232" t="str">
        <f t="shared" ref="H75:H78" si="9">IF(C75="","",IF(C75="En nueva ubicación","NO","SI"))</f>
        <v/>
      </c>
      <c r="I75" s="230" t="str">
        <f t="shared" ref="I75:I78" si="10">IFERROR(IF(C75="","",IF(C75="En nueva ubicación",0,1)),"")</f>
        <v/>
      </c>
      <c r="J75" s="106"/>
      <c r="K75" s="106"/>
      <c r="L75" s="106"/>
      <c r="M75" s="106"/>
      <c r="N75" s="106"/>
      <c r="O75" s="110"/>
      <c r="P75" s="155" t="s">
        <v>103</v>
      </c>
      <c r="Q75" s="108">
        <v>9</v>
      </c>
      <c r="S75" s="7" t="s">
        <v>146</v>
      </c>
      <c r="T75" s="204">
        <v>0.25</v>
      </c>
    </row>
    <row r="76" spans="1:22" ht="26.1" customHeight="1" x14ac:dyDescent="0.2">
      <c r="A76" s="109"/>
      <c r="B76" s="106"/>
      <c r="C76" s="286"/>
      <c r="D76" s="287"/>
      <c r="E76" s="202">
        <f t="shared" si="7"/>
        <v>0</v>
      </c>
      <c r="F76" s="291"/>
      <c r="G76" s="254">
        <f t="shared" si="8"/>
        <v>0</v>
      </c>
      <c r="H76" s="251" t="str">
        <f t="shared" si="9"/>
        <v/>
      </c>
      <c r="I76" s="230" t="str">
        <f t="shared" si="10"/>
        <v/>
      </c>
      <c r="J76" s="106"/>
      <c r="K76" s="106"/>
      <c r="L76" s="106"/>
      <c r="M76" s="106"/>
      <c r="N76" s="106"/>
      <c r="O76" s="110"/>
      <c r="P76" s="155" t="s">
        <v>104</v>
      </c>
      <c r="Q76" s="108">
        <v>10</v>
      </c>
      <c r="S76" s="7" t="s">
        <v>147</v>
      </c>
      <c r="T76" s="204">
        <v>0.42</v>
      </c>
    </row>
    <row r="77" spans="1:22" ht="26.1" customHeight="1" x14ac:dyDescent="0.2">
      <c r="A77" s="109"/>
      <c r="B77" s="106"/>
      <c r="C77" s="286"/>
      <c r="D77" s="287"/>
      <c r="E77" s="202">
        <f t="shared" si="7"/>
        <v>0</v>
      </c>
      <c r="F77" s="291"/>
      <c r="G77" s="231">
        <f t="shared" si="8"/>
        <v>0</v>
      </c>
      <c r="H77" s="232" t="str">
        <f t="shared" si="9"/>
        <v/>
      </c>
      <c r="I77" s="230" t="str">
        <f t="shared" si="10"/>
        <v/>
      </c>
      <c r="J77" s="106"/>
      <c r="K77" s="106"/>
      <c r="L77" s="106"/>
      <c r="M77" s="106"/>
      <c r="N77" s="106"/>
      <c r="O77" s="110"/>
      <c r="P77" s="155" t="s">
        <v>106</v>
      </c>
      <c r="Q77" s="108">
        <v>6</v>
      </c>
      <c r="S77" s="7" t="s">
        <v>148</v>
      </c>
      <c r="T77" s="204">
        <v>0.05</v>
      </c>
    </row>
    <row r="78" spans="1:22" ht="26.1" customHeight="1" thickBot="1" x14ac:dyDescent="0.25">
      <c r="A78" s="109"/>
      <c r="B78" s="106"/>
      <c r="C78" s="288"/>
      <c r="D78" s="289"/>
      <c r="E78" s="202">
        <f t="shared" si="7"/>
        <v>0</v>
      </c>
      <c r="F78" s="292"/>
      <c r="G78" s="252">
        <f t="shared" si="8"/>
        <v>0</v>
      </c>
      <c r="H78" s="249" t="str">
        <f t="shared" si="9"/>
        <v/>
      </c>
      <c r="I78" s="233" t="str">
        <f t="shared" si="10"/>
        <v/>
      </c>
      <c r="J78" s="106"/>
      <c r="K78" s="106"/>
      <c r="L78" s="106"/>
      <c r="M78" s="106"/>
      <c r="N78" s="106"/>
      <c r="O78" s="110"/>
      <c r="P78" s="155" t="s">
        <v>107</v>
      </c>
      <c r="Q78" s="108">
        <v>8</v>
      </c>
      <c r="S78" s="7" t="s">
        <v>149</v>
      </c>
      <c r="T78" s="204">
        <v>0.1</v>
      </c>
    </row>
    <row r="79" spans="1:22" ht="15.75" customHeight="1" thickBot="1" x14ac:dyDescent="0.25">
      <c r="A79" s="109"/>
      <c r="B79" s="106"/>
      <c r="C79" s="3"/>
      <c r="D79" s="3"/>
      <c r="E79" s="3"/>
      <c r="F79" s="3"/>
      <c r="G79" s="203">
        <f>SUM(G74:G78)</f>
        <v>0</v>
      </c>
      <c r="H79" s="3"/>
      <c r="I79" s="3"/>
      <c r="J79" s="106"/>
      <c r="K79" s="106"/>
      <c r="L79" s="106"/>
      <c r="M79" s="106"/>
      <c r="N79" s="106"/>
      <c r="O79" s="110"/>
      <c r="P79" s="155" t="s">
        <v>108</v>
      </c>
      <c r="Q79" s="108">
        <v>6</v>
      </c>
      <c r="S79" s="7" t="s">
        <v>150</v>
      </c>
      <c r="T79" s="204">
        <v>0.9</v>
      </c>
    </row>
    <row r="80" spans="1:22" ht="15.75" customHeight="1" x14ac:dyDescent="0.2">
      <c r="A80" s="109"/>
      <c r="B80" s="106"/>
      <c r="C80" s="106"/>
      <c r="D80" s="106"/>
      <c r="E80" s="106"/>
      <c r="F80" s="106"/>
      <c r="G80" s="106"/>
      <c r="H80" s="106"/>
      <c r="I80" s="106"/>
      <c r="J80" s="106"/>
      <c r="K80" s="106"/>
      <c r="L80" s="106"/>
      <c r="M80" s="106"/>
      <c r="N80" s="106"/>
      <c r="O80" s="110"/>
      <c r="P80" s="155" t="s">
        <v>110</v>
      </c>
      <c r="Q80" s="108">
        <v>8</v>
      </c>
      <c r="S80" s="7" t="s">
        <v>151</v>
      </c>
      <c r="T80" s="204">
        <v>0.08</v>
      </c>
    </row>
    <row r="81" spans="1:20" s="7" customFormat="1" ht="15.75" customHeight="1" x14ac:dyDescent="0.2">
      <c r="A81" s="6"/>
      <c r="B81" s="323" t="s">
        <v>208</v>
      </c>
      <c r="C81" s="323"/>
      <c r="D81" s="323"/>
      <c r="E81" s="323"/>
      <c r="F81" s="3"/>
      <c r="G81" s="17"/>
      <c r="H81" s="3"/>
      <c r="I81" s="106"/>
      <c r="J81" s="106"/>
      <c r="K81" s="106"/>
      <c r="L81" s="106"/>
      <c r="M81" s="106"/>
      <c r="N81" s="106"/>
      <c r="O81" s="110"/>
      <c r="P81" s="155" t="s">
        <v>111</v>
      </c>
      <c r="Q81" s="108">
        <v>6</v>
      </c>
      <c r="R81" s="108"/>
      <c r="S81" s="7" t="s">
        <v>152</v>
      </c>
      <c r="T81" s="204">
        <v>0.75</v>
      </c>
    </row>
    <row r="82" spans="1:20" s="7" customFormat="1" ht="15.75" customHeight="1" x14ac:dyDescent="0.2">
      <c r="A82" s="6"/>
      <c r="B82" s="3"/>
      <c r="C82" s="3"/>
      <c r="D82" s="3"/>
      <c r="E82" s="3"/>
      <c r="F82" s="3"/>
      <c r="G82" s="17"/>
      <c r="H82" s="3"/>
      <c r="I82" s="106"/>
      <c r="J82" s="106"/>
      <c r="K82" s="106"/>
      <c r="L82" s="106"/>
      <c r="M82" s="106"/>
      <c r="N82" s="106"/>
      <c r="O82" s="110"/>
      <c r="P82" s="155" t="s">
        <v>112</v>
      </c>
      <c r="Q82" s="108">
        <v>8</v>
      </c>
      <c r="R82" s="108"/>
      <c r="S82" s="7" t="s">
        <v>188</v>
      </c>
      <c r="T82" s="204">
        <v>0.81</v>
      </c>
    </row>
    <row r="83" spans="1:20" ht="15.75" customHeight="1" x14ac:dyDescent="0.2">
      <c r="A83" s="109"/>
      <c r="B83" s="106"/>
      <c r="C83" s="106"/>
      <c r="D83" s="106"/>
      <c r="E83" s="106"/>
      <c r="F83" s="106"/>
      <c r="G83" s="106"/>
      <c r="H83" s="106"/>
      <c r="I83" s="106"/>
      <c r="J83" s="106"/>
      <c r="K83" s="106"/>
      <c r="L83" s="106"/>
      <c r="M83" s="106"/>
      <c r="N83" s="106"/>
      <c r="O83" s="110"/>
      <c r="P83" s="155" t="s">
        <v>114</v>
      </c>
      <c r="Q83" s="108">
        <v>6</v>
      </c>
      <c r="T83" s="205"/>
    </row>
    <row r="84" spans="1:20" ht="15.75" customHeight="1" x14ac:dyDescent="0.2">
      <c r="A84" s="109"/>
      <c r="B84" s="154" t="s">
        <v>213</v>
      </c>
      <c r="C84" s="154"/>
      <c r="D84" s="154"/>
      <c r="E84" s="154"/>
      <c r="F84" s="154"/>
      <c r="G84" s="106"/>
      <c r="H84" s="106"/>
      <c r="I84" s="106"/>
      <c r="J84" s="106"/>
      <c r="K84" s="106"/>
      <c r="L84" s="106"/>
      <c r="M84" s="106"/>
      <c r="N84" s="106"/>
      <c r="O84" s="110"/>
      <c r="P84" s="155" t="s">
        <v>115</v>
      </c>
      <c r="Q84" s="108">
        <v>8</v>
      </c>
      <c r="T84" s="205"/>
    </row>
    <row r="85" spans="1:20" ht="15.75" customHeight="1" thickBot="1" x14ac:dyDescent="0.25">
      <c r="A85" s="109"/>
      <c r="B85" s="106"/>
      <c r="C85" s="106"/>
      <c r="D85" s="106"/>
      <c r="E85" s="106"/>
      <c r="F85" s="106"/>
      <c r="G85" s="154"/>
      <c r="H85" s="106"/>
      <c r="I85" s="106"/>
      <c r="J85" s="106"/>
      <c r="K85" s="106"/>
      <c r="L85" s="106"/>
      <c r="M85" s="106"/>
      <c r="N85" s="106"/>
      <c r="O85" s="110"/>
      <c r="P85" s="155" t="s">
        <v>116</v>
      </c>
      <c r="Q85" s="108">
        <v>6</v>
      </c>
    </row>
    <row r="86" spans="1:20" ht="21" customHeight="1" thickBot="1" x14ac:dyDescent="0.25">
      <c r="A86" s="109"/>
      <c r="B86" s="106"/>
      <c r="C86" s="106"/>
      <c r="D86" s="281" t="s">
        <v>160</v>
      </c>
      <c r="E86" s="281" t="s">
        <v>163</v>
      </c>
      <c r="F86" s="106"/>
      <c r="G86" s="106"/>
      <c r="H86" s="106"/>
      <c r="I86" s="106"/>
      <c r="J86" s="106"/>
      <c r="K86" s="106"/>
      <c r="L86" s="106"/>
      <c r="M86" s="106"/>
      <c r="N86" s="106"/>
      <c r="O86" s="110"/>
      <c r="P86" s="155" t="s">
        <v>117</v>
      </c>
      <c r="Q86" s="108">
        <v>8</v>
      </c>
    </row>
    <row r="87" spans="1:20" ht="26.1" customHeight="1" thickBot="1" x14ac:dyDescent="0.25">
      <c r="A87" s="109"/>
      <c r="B87" s="335" t="s">
        <v>214</v>
      </c>
      <c r="C87" s="336"/>
      <c r="D87" s="125"/>
      <c r="E87" s="125"/>
      <c r="F87" s="106"/>
      <c r="G87" s="106"/>
      <c r="H87" s="106"/>
      <c r="I87" s="106"/>
      <c r="J87" s="106"/>
      <c r="K87" s="106"/>
      <c r="L87" s="106"/>
      <c r="M87" s="106"/>
      <c r="N87" s="106"/>
      <c r="O87" s="110"/>
      <c r="P87" s="155" t="s">
        <v>118</v>
      </c>
      <c r="Q87" s="108">
        <v>6</v>
      </c>
    </row>
    <row r="88" spans="1:20" ht="15.75" customHeight="1" x14ac:dyDescent="0.2">
      <c r="A88" s="109"/>
      <c r="B88" s="106"/>
      <c r="C88" s="106"/>
      <c r="D88" s="106"/>
      <c r="E88" s="106"/>
      <c r="F88" s="106"/>
      <c r="G88" s="106"/>
      <c r="H88" s="106"/>
      <c r="I88" s="106"/>
      <c r="J88" s="106"/>
      <c r="K88" s="106"/>
      <c r="L88" s="106"/>
      <c r="M88" s="106"/>
      <c r="N88" s="106"/>
      <c r="O88" s="110"/>
      <c r="P88" s="155" t="s">
        <v>119</v>
      </c>
      <c r="Q88" s="108">
        <v>8</v>
      </c>
    </row>
    <row r="89" spans="1:20" ht="15.75" customHeight="1" x14ac:dyDescent="0.2">
      <c r="A89" s="109"/>
      <c r="B89" s="154" t="s">
        <v>105</v>
      </c>
      <c r="C89" s="154"/>
      <c r="D89" s="154"/>
      <c r="E89" s="154"/>
      <c r="F89" s="154"/>
      <c r="G89" s="106"/>
      <c r="H89" s="106"/>
      <c r="I89" s="106"/>
      <c r="J89" s="106"/>
      <c r="K89" s="106"/>
      <c r="L89" s="106"/>
      <c r="M89" s="106"/>
      <c r="N89" s="106"/>
      <c r="O89" s="110"/>
      <c r="P89" s="155" t="s">
        <v>120</v>
      </c>
      <c r="Q89" s="108">
        <v>6</v>
      </c>
    </row>
    <row r="90" spans="1:20" ht="15.75" customHeight="1" thickBot="1" x14ac:dyDescent="0.25">
      <c r="A90" s="109"/>
      <c r="B90" s="154"/>
      <c r="C90" s="154"/>
      <c r="D90" s="154"/>
      <c r="E90" s="154"/>
      <c r="F90" s="154"/>
      <c r="G90" s="154"/>
      <c r="H90" s="106"/>
      <c r="I90" s="106"/>
      <c r="J90" s="106"/>
      <c r="K90" s="106"/>
      <c r="L90" s="106"/>
      <c r="M90" s="106"/>
      <c r="N90" s="106"/>
      <c r="O90" s="110"/>
      <c r="P90" s="155" t="s">
        <v>121</v>
      </c>
      <c r="Q90" s="108">
        <v>8</v>
      </c>
    </row>
    <row r="91" spans="1:20" ht="21" customHeight="1" thickBot="1" x14ac:dyDescent="0.25">
      <c r="A91" s="109"/>
      <c r="B91" s="106"/>
      <c r="C91" s="106"/>
      <c r="D91" s="281" t="s">
        <v>160</v>
      </c>
      <c r="E91" s="281" t="s">
        <v>163</v>
      </c>
      <c r="F91" s="106"/>
      <c r="G91" s="154"/>
      <c r="H91" s="106"/>
      <c r="I91" s="106"/>
      <c r="J91" s="106"/>
      <c r="K91" s="106"/>
      <c r="L91" s="106"/>
      <c r="M91" s="106"/>
      <c r="N91" s="106"/>
      <c r="O91" s="110"/>
      <c r="P91" s="155" t="s">
        <v>122</v>
      </c>
      <c r="Q91" s="108">
        <v>6</v>
      </c>
    </row>
    <row r="92" spans="1:20" ht="26.1" customHeight="1" thickBot="1" x14ac:dyDescent="0.25">
      <c r="A92" s="109"/>
      <c r="B92" s="335" t="s">
        <v>109</v>
      </c>
      <c r="C92" s="336"/>
      <c r="D92" s="125"/>
      <c r="E92" s="125"/>
      <c r="F92" s="106"/>
      <c r="G92" s="106"/>
      <c r="H92" s="106"/>
      <c r="I92" s="106"/>
      <c r="J92" s="106"/>
      <c r="K92" s="106"/>
      <c r="L92" s="106"/>
      <c r="M92" s="106"/>
      <c r="N92" s="106"/>
      <c r="O92" s="110"/>
      <c r="P92" s="155" t="s">
        <v>124</v>
      </c>
      <c r="Q92" s="108">
        <v>8</v>
      </c>
    </row>
    <row r="93" spans="1:20" ht="15.75" customHeight="1" x14ac:dyDescent="0.2">
      <c r="A93" s="109"/>
      <c r="B93" s="120"/>
      <c r="C93" s="106"/>
      <c r="D93" s="106"/>
      <c r="E93" s="106"/>
      <c r="F93" s="106"/>
      <c r="G93" s="106"/>
      <c r="H93" s="106"/>
      <c r="I93" s="106"/>
      <c r="J93" s="106"/>
      <c r="K93" s="106"/>
      <c r="L93" s="106"/>
      <c r="M93" s="106"/>
      <c r="N93" s="106"/>
      <c r="O93" s="110"/>
      <c r="P93" s="155" t="s">
        <v>126</v>
      </c>
      <c r="Q93" s="108">
        <v>6</v>
      </c>
    </row>
    <row r="94" spans="1:20" ht="15.75" customHeight="1" thickBot="1" x14ac:dyDescent="0.25">
      <c r="A94" s="109"/>
      <c r="B94" s="120"/>
      <c r="C94" s="106"/>
      <c r="D94" s="106"/>
      <c r="E94" s="106"/>
      <c r="F94" s="106"/>
      <c r="G94" s="106"/>
      <c r="H94" s="106"/>
      <c r="I94" s="106"/>
      <c r="J94" s="106"/>
      <c r="K94" s="106"/>
      <c r="L94" s="106"/>
      <c r="M94" s="106"/>
      <c r="N94" s="106"/>
      <c r="O94" s="110"/>
      <c r="P94" s="155" t="s">
        <v>127</v>
      </c>
      <c r="Q94" s="108">
        <v>8</v>
      </c>
    </row>
    <row r="95" spans="1:20" ht="15.75" customHeight="1" thickBot="1" x14ac:dyDescent="0.3">
      <c r="A95" s="109"/>
      <c r="B95" s="129" t="s">
        <v>113</v>
      </c>
      <c r="C95" s="106"/>
      <c r="D95" s="312">
        <f>IF('Indicadores sectoriales'!F64&lt;&gt;"",0,'Indicadores sectoriales'!E64)</f>
        <v>0</v>
      </c>
      <c r="E95" s="106"/>
      <c r="F95" s="82" t="s">
        <v>49</v>
      </c>
      <c r="G95" s="106"/>
      <c r="H95" s="106"/>
      <c r="I95" s="106"/>
      <c r="J95" s="106"/>
      <c r="K95" s="106"/>
      <c r="L95" s="106"/>
      <c r="M95" s="106"/>
      <c r="N95" s="106"/>
      <c r="O95" s="110"/>
      <c r="P95" s="155" t="s">
        <v>129</v>
      </c>
      <c r="Q95" s="108">
        <v>6</v>
      </c>
    </row>
    <row r="96" spans="1:20" ht="15.75" customHeight="1" x14ac:dyDescent="0.2">
      <c r="A96" s="109"/>
      <c r="B96" s="106"/>
      <c r="C96" s="106"/>
      <c r="D96" s="106"/>
      <c r="E96" s="106"/>
      <c r="F96" s="106"/>
      <c r="G96" s="106"/>
      <c r="H96" s="106"/>
      <c r="I96" s="106"/>
      <c r="J96" s="106"/>
      <c r="K96" s="106"/>
      <c r="L96" s="106"/>
      <c r="M96" s="106"/>
      <c r="N96" s="106"/>
      <c r="O96" s="110"/>
      <c r="P96" s="155" t="s">
        <v>131</v>
      </c>
      <c r="Q96" s="108">
        <v>8</v>
      </c>
    </row>
    <row r="97" spans="1:20" ht="15.75" customHeight="1" x14ac:dyDescent="0.2">
      <c r="A97" s="109"/>
      <c r="B97" s="106"/>
      <c r="C97" s="106"/>
      <c r="D97" s="106"/>
      <c r="E97" s="106"/>
      <c r="F97" s="106"/>
      <c r="G97" s="106"/>
      <c r="H97" s="106"/>
      <c r="I97" s="106"/>
      <c r="J97" s="106"/>
      <c r="K97" s="106"/>
      <c r="L97" s="106"/>
      <c r="M97" s="106"/>
      <c r="N97" s="106"/>
      <c r="O97" s="110"/>
    </row>
    <row r="98" spans="1:20" ht="15.75" customHeight="1" x14ac:dyDescent="0.2">
      <c r="A98" s="109"/>
      <c r="B98" s="106"/>
      <c r="C98" s="106"/>
      <c r="D98" s="106"/>
      <c r="E98" s="106"/>
      <c r="F98" s="106"/>
      <c r="G98" s="106"/>
      <c r="H98" s="106"/>
      <c r="I98" s="106"/>
      <c r="J98" s="106"/>
      <c r="K98" s="106"/>
      <c r="L98" s="106"/>
      <c r="M98" s="106"/>
      <c r="N98" s="106"/>
      <c r="O98" s="110"/>
    </row>
    <row r="99" spans="1:20" ht="15.75" customHeight="1" x14ac:dyDescent="0.2">
      <c r="A99" s="109"/>
      <c r="B99" s="106"/>
      <c r="C99" s="106"/>
      <c r="D99" s="106"/>
      <c r="E99" s="106"/>
      <c r="F99" s="106"/>
      <c r="G99" s="106"/>
      <c r="H99" s="106"/>
      <c r="I99" s="106"/>
      <c r="J99" s="106"/>
      <c r="K99" s="106"/>
      <c r="L99" s="106"/>
      <c r="M99" s="106"/>
      <c r="N99" s="106"/>
      <c r="O99" s="110"/>
    </row>
    <row r="100" spans="1:20" s="270" customFormat="1" ht="26.1" customHeight="1" x14ac:dyDescent="0.2">
      <c r="A100" s="267"/>
      <c r="B100" s="280" t="s">
        <v>53</v>
      </c>
      <c r="C100" s="268"/>
      <c r="D100" s="268"/>
      <c r="E100" s="268"/>
      <c r="F100" s="268"/>
      <c r="G100" s="268"/>
      <c r="H100" s="268"/>
      <c r="I100" s="268"/>
      <c r="J100" s="268"/>
      <c r="K100" s="268"/>
      <c r="L100" s="268"/>
      <c r="M100" s="268"/>
      <c r="N100" s="268"/>
      <c r="O100" s="269"/>
    </row>
    <row r="101" spans="1:20" ht="15.75" customHeight="1" x14ac:dyDescent="0.2">
      <c r="A101" s="247"/>
      <c r="B101" s="106"/>
      <c r="C101" s="106"/>
      <c r="D101" s="106"/>
      <c r="E101" s="106"/>
      <c r="F101" s="106"/>
      <c r="G101" s="106"/>
      <c r="H101" s="106"/>
      <c r="I101" s="106"/>
      <c r="J101" s="106"/>
      <c r="K101" s="106"/>
      <c r="L101" s="106"/>
      <c r="M101" s="106"/>
      <c r="N101" s="106"/>
      <c r="O101" s="110"/>
    </row>
    <row r="102" spans="1:20" ht="15.75" customHeight="1" thickBot="1" x14ac:dyDescent="0.25">
      <c r="A102" s="109"/>
      <c r="B102" s="128"/>
      <c r="C102" s="128"/>
      <c r="D102" s="128"/>
      <c r="E102" s="128"/>
      <c r="F102" s="128"/>
      <c r="G102" s="106"/>
      <c r="H102" s="106"/>
      <c r="I102" s="106"/>
      <c r="J102" s="106"/>
      <c r="K102" s="106"/>
      <c r="L102" s="106"/>
      <c r="M102" s="106"/>
      <c r="N102" s="106"/>
      <c r="O102" s="110"/>
    </row>
    <row r="103" spans="1:20" ht="26.1" customHeight="1" thickBot="1" x14ac:dyDescent="0.25">
      <c r="A103" s="156"/>
      <c r="B103" s="157" t="s">
        <v>18</v>
      </c>
      <c r="C103" s="158" t="s">
        <v>19</v>
      </c>
      <c r="D103" s="158" t="s">
        <v>9</v>
      </c>
      <c r="E103" s="158" t="s">
        <v>20</v>
      </c>
      <c r="F103" s="159" t="s">
        <v>21</v>
      </c>
      <c r="G103" s="128"/>
      <c r="H103" s="106"/>
      <c r="I103" s="106"/>
      <c r="J103" s="106"/>
      <c r="K103" s="106"/>
      <c r="L103" s="106"/>
      <c r="M103" s="106"/>
      <c r="N103" s="106"/>
      <c r="O103" s="110"/>
    </row>
    <row r="104" spans="1:20" ht="39.950000000000003" customHeight="1" thickTop="1" x14ac:dyDescent="0.2">
      <c r="A104" s="156"/>
      <c r="B104" s="160" t="s">
        <v>123</v>
      </c>
      <c r="C104" s="73" t="s">
        <v>158</v>
      </c>
      <c r="D104" s="78">
        <f>MIN(I48/POWER((T18/1000000),1/2),10)</f>
        <v>0</v>
      </c>
      <c r="E104" s="73">
        <v>0.4</v>
      </c>
      <c r="F104" s="161">
        <f>ROUND(+D104*E104,2)</f>
        <v>0</v>
      </c>
      <c r="G104" s="128"/>
      <c r="H104" s="106"/>
      <c r="I104" s="106"/>
      <c r="J104" s="106"/>
      <c r="K104" s="106"/>
      <c r="L104" s="106"/>
      <c r="M104" s="106"/>
      <c r="N104" s="106"/>
      <c r="O104" s="110"/>
    </row>
    <row r="105" spans="1:20" ht="39.950000000000003" customHeight="1" x14ac:dyDescent="0.2">
      <c r="A105" s="156"/>
      <c r="B105" s="162" t="s">
        <v>125</v>
      </c>
      <c r="C105" s="163" t="s">
        <v>54</v>
      </c>
      <c r="D105" s="78">
        <f>IFERROR(IF((L61/1000000)/(((C29/1000000)^(2/3))*0.2)&gt;10,10,(L61/1000000)/(((C29/1000000)^(2/3))*0.2)),0)</f>
        <v>0</v>
      </c>
      <c r="E105" s="75">
        <v>0.15</v>
      </c>
      <c r="F105" s="81">
        <f>ROUND(D105*E105,2)</f>
        <v>0</v>
      </c>
      <c r="G105" s="128"/>
      <c r="H105" s="106"/>
      <c r="I105" s="106"/>
      <c r="J105" s="106"/>
      <c r="K105" s="106"/>
      <c r="L105" s="106"/>
      <c r="M105" s="106"/>
      <c r="N105" s="106"/>
      <c r="O105" s="110"/>
    </row>
    <row r="106" spans="1:20" ht="39.950000000000003" customHeight="1" x14ac:dyDescent="0.2">
      <c r="A106" s="156"/>
      <c r="B106" s="162" t="s">
        <v>16</v>
      </c>
      <c r="C106" s="239" t="s">
        <v>189</v>
      </c>
      <c r="D106" s="79">
        <f>IF(D71+G79&gt;10,10,D71+G79)</f>
        <v>0</v>
      </c>
      <c r="E106" s="74">
        <v>0.1</v>
      </c>
      <c r="F106" s="81">
        <f>ROUND(D106*E106,2)</f>
        <v>0</v>
      </c>
      <c r="G106" s="321" t="s">
        <v>209</v>
      </c>
      <c r="H106" s="322"/>
      <c r="I106" s="322"/>
      <c r="J106" s="106"/>
      <c r="K106" s="106"/>
      <c r="L106" s="106"/>
      <c r="M106" s="106"/>
      <c r="N106" s="106"/>
      <c r="O106" s="110"/>
    </row>
    <row r="107" spans="1:20" ht="39.950000000000003" customHeight="1" x14ac:dyDescent="0.2">
      <c r="A107" s="156"/>
      <c r="B107" s="165" t="s">
        <v>128</v>
      </c>
      <c r="C107" s="163" t="s">
        <v>215</v>
      </c>
      <c r="D107" s="164">
        <f>IF(D87+E87&lt;(T18*0.5),((D87+E87)/(T18*0.05)),10)</f>
        <v>0</v>
      </c>
      <c r="E107" s="74">
        <v>0.2</v>
      </c>
      <c r="F107" s="81">
        <f>ROUND(D107*E107,2)</f>
        <v>0</v>
      </c>
      <c r="G107" s="128"/>
      <c r="H107" s="106"/>
      <c r="I107" s="106"/>
      <c r="J107" s="106"/>
      <c r="K107" s="106"/>
      <c r="L107" s="106"/>
      <c r="M107" s="106"/>
      <c r="N107" s="106"/>
      <c r="O107" s="110"/>
    </row>
    <row r="108" spans="1:20" ht="39.950000000000003" customHeight="1" x14ac:dyDescent="0.2">
      <c r="A108" s="156"/>
      <c r="B108" s="162" t="s">
        <v>130</v>
      </c>
      <c r="C108" s="163" t="s">
        <v>216</v>
      </c>
      <c r="D108" s="164">
        <f>IF(D92+E92&lt;(T18*0.5),((D92+E92)/(T18*0.05)),10)</f>
        <v>0</v>
      </c>
      <c r="E108" s="75">
        <v>0.25</v>
      </c>
      <c r="F108" s="81">
        <f>ROUND(D108*E108,2)</f>
        <v>0</v>
      </c>
      <c r="G108" s="128"/>
      <c r="H108" s="106"/>
      <c r="I108" s="106"/>
      <c r="J108" s="106"/>
      <c r="K108" s="106"/>
      <c r="L108" s="106"/>
      <c r="M108" s="106"/>
      <c r="N108" s="106"/>
      <c r="O108" s="110"/>
    </row>
    <row r="109" spans="1:20" ht="39.950000000000003" customHeight="1" thickBot="1" x14ac:dyDescent="0.25">
      <c r="A109" s="156"/>
      <c r="B109" s="166" t="s">
        <v>22</v>
      </c>
      <c r="C109" s="237" t="s">
        <v>217</v>
      </c>
      <c r="D109" s="167">
        <f>D95</f>
        <v>0</v>
      </c>
      <c r="E109" s="76">
        <v>0.2</v>
      </c>
      <c r="F109" s="80">
        <f>ROUND(D109*E109,2)</f>
        <v>0</v>
      </c>
      <c r="G109" s="319" t="str">
        <f>IF(AND(F110&gt;0,((F104+F105+F107+F108+F109)&lt;0.5)),"Para acceder al régimen las empresas deberán alcanzar como mínimo 1 punto. Las empresas que accedan deberán obtener como mínimo 0,5 puntos en total entre los siguientes indicadores: empleo; exportaciones; producción más Limpia; I+D+i; y/o sectorial","")</f>
        <v/>
      </c>
      <c r="H109" s="320"/>
      <c r="I109" s="320"/>
      <c r="J109" s="106"/>
      <c r="K109" s="106"/>
      <c r="L109" s="106"/>
      <c r="M109" s="106"/>
      <c r="N109" s="106"/>
      <c r="O109" s="110"/>
    </row>
    <row r="110" spans="1:20" ht="41.25" customHeight="1" thickBot="1" x14ac:dyDescent="0.25">
      <c r="A110" s="156"/>
      <c r="B110" s="353" t="s">
        <v>23</v>
      </c>
      <c r="C110" s="354"/>
      <c r="D110" s="354"/>
      <c r="E110" s="355"/>
      <c r="F110" s="168">
        <f>ROUND((SUM(F104:F109)),2)</f>
        <v>0</v>
      </c>
      <c r="G110" s="319"/>
      <c r="H110" s="320"/>
      <c r="I110" s="320"/>
      <c r="J110" s="106"/>
      <c r="K110" s="106"/>
      <c r="L110" s="106"/>
      <c r="M110" s="106"/>
      <c r="N110" s="106"/>
      <c r="O110" s="110"/>
      <c r="P110" s="108" t="s">
        <v>29</v>
      </c>
      <c r="Q110" s="108">
        <v>10</v>
      </c>
      <c r="R110" s="7"/>
      <c r="S110" s="7"/>
      <c r="T110" s="7"/>
    </row>
    <row r="111" spans="1:20" ht="29.25" customHeight="1" x14ac:dyDescent="0.2">
      <c r="A111" s="156"/>
      <c r="B111" s="169" t="s">
        <v>190</v>
      </c>
      <c r="C111" s="170"/>
      <c r="D111" s="170"/>
      <c r="E111" s="128"/>
      <c r="F111" s="310" t="str">
        <f>IF(F110&gt;10,"El puntaje total no puede superar los 10 puntos","")</f>
        <v/>
      </c>
      <c r="G111" s="128"/>
      <c r="H111" s="106"/>
      <c r="I111" s="106"/>
      <c r="J111" s="106"/>
      <c r="K111" s="106"/>
      <c r="L111" s="106"/>
      <c r="M111" s="106"/>
      <c r="N111" s="106"/>
      <c r="O111" s="110"/>
      <c r="P111" s="108" t="s">
        <v>30</v>
      </c>
      <c r="Q111" s="108">
        <v>0</v>
      </c>
      <c r="R111" s="7"/>
      <c r="S111" s="7"/>
      <c r="T111" s="7"/>
    </row>
    <row r="112" spans="1:20" ht="22.5" customHeight="1" x14ac:dyDescent="0.2">
      <c r="A112" s="156"/>
      <c r="B112" s="171"/>
      <c r="C112" s="170"/>
      <c r="D112" s="170"/>
      <c r="E112" s="170"/>
      <c r="F112" s="170"/>
      <c r="G112" s="170"/>
      <c r="H112" s="121"/>
      <c r="I112" s="121"/>
      <c r="J112" s="121"/>
      <c r="K112" s="121"/>
      <c r="L112" s="121"/>
      <c r="M112" s="121"/>
      <c r="N112" s="121"/>
      <c r="O112" s="172"/>
    </row>
    <row r="113" spans="1:15" ht="15.75" customHeight="1" thickBot="1" x14ac:dyDescent="0.25">
      <c r="A113" s="156"/>
      <c r="B113" s="170"/>
      <c r="C113" s="170"/>
      <c r="D113" s="170"/>
      <c r="E113" s="170"/>
      <c r="F113" s="170"/>
      <c r="G113" s="170"/>
      <c r="H113" s="121"/>
      <c r="I113" s="121"/>
      <c r="J113" s="121"/>
      <c r="K113" s="121"/>
      <c r="L113" s="121"/>
      <c r="M113" s="121"/>
      <c r="N113" s="121"/>
      <c r="O113" s="172"/>
    </row>
    <row r="114" spans="1:15" ht="26.1" customHeight="1" thickBot="1" x14ac:dyDescent="0.3">
      <c r="A114" s="109"/>
      <c r="B114" s="351" t="s">
        <v>25</v>
      </c>
      <c r="C114" s="352"/>
      <c r="D114" s="173">
        <f>ROUND(IF(F110&lt;1,0,MIN(((((F110-1)/9)*0.8)+0.2),1)),4)</f>
        <v>0</v>
      </c>
      <c r="E114" s="174" t="str">
        <f>IF(D114&gt;0,IF(I20="SI",IF(C27&lt;3500001,"    20% extra para MyPEs con proyectos menores a UI 3.500.000 =&gt;",""),""),"")</f>
        <v/>
      </c>
      <c r="F114" s="175"/>
      <c r="G114" s="176"/>
      <c r="H114" s="256" t="str">
        <f>IF(E114="","",MIN((((F110-1)/9)*0.8)+0.4,1))</f>
        <v/>
      </c>
      <c r="I114" s="121"/>
      <c r="J114" s="121"/>
      <c r="K114" s="121"/>
      <c r="L114" s="121"/>
      <c r="M114" s="121"/>
      <c r="N114" s="121"/>
      <c r="O114" s="172"/>
    </row>
    <row r="115" spans="1:15" ht="15.75" customHeight="1" x14ac:dyDescent="0.25">
      <c r="A115" s="109"/>
      <c r="B115" s="114"/>
      <c r="C115" s="114"/>
      <c r="D115" s="177"/>
      <c r="E115" s="178"/>
      <c r="F115" s="178"/>
      <c r="G115" s="176"/>
      <c r="H115" s="121"/>
      <c r="I115" s="121"/>
      <c r="J115" s="121"/>
      <c r="K115" s="121"/>
      <c r="L115" s="121"/>
      <c r="M115" s="121"/>
      <c r="N115" s="121"/>
      <c r="O115" s="172"/>
    </row>
    <row r="116" spans="1:15" ht="15.75" customHeight="1" thickBot="1" x14ac:dyDescent="0.25">
      <c r="A116" s="109"/>
      <c r="B116" s="106"/>
      <c r="C116" s="106"/>
      <c r="D116" s="118"/>
      <c r="E116" s="121"/>
      <c r="F116" s="121"/>
      <c r="G116" s="121"/>
      <c r="H116" s="121"/>
      <c r="I116" s="121"/>
      <c r="J116" s="121"/>
      <c r="K116" s="121"/>
      <c r="L116" s="121"/>
      <c r="M116" s="121"/>
      <c r="N116" s="121"/>
      <c r="O116" s="172"/>
    </row>
    <row r="117" spans="1:15" ht="26.1" customHeight="1" thickBot="1" x14ac:dyDescent="0.3">
      <c r="A117" s="109"/>
      <c r="B117" s="351" t="s">
        <v>26</v>
      </c>
      <c r="C117" s="352"/>
      <c r="D117" s="179">
        <f>(MAX(D114,H114)*C27)</f>
        <v>0</v>
      </c>
      <c r="E117" s="121"/>
      <c r="F117" s="121"/>
      <c r="G117" s="180"/>
      <c r="H117" s="121"/>
      <c r="I117" s="121"/>
      <c r="J117" s="121"/>
      <c r="K117" s="121"/>
      <c r="L117" s="121"/>
      <c r="M117" s="121"/>
      <c r="N117" s="121"/>
      <c r="O117" s="172"/>
    </row>
    <row r="118" spans="1:15" ht="15.75" customHeight="1" x14ac:dyDescent="0.2">
      <c r="A118" s="109"/>
      <c r="B118" s="106"/>
      <c r="C118" s="106"/>
      <c r="D118" s="118"/>
      <c r="E118" s="121"/>
      <c r="F118" s="121"/>
      <c r="G118" s="121"/>
      <c r="H118" s="121"/>
      <c r="I118" s="121"/>
      <c r="J118" s="121"/>
      <c r="K118" s="121"/>
      <c r="L118" s="121"/>
      <c r="M118" s="121"/>
      <c r="N118" s="121"/>
      <c r="O118" s="172"/>
    </row>
    <row r="119" spans="1:15" ht="15.75" customHeight="1" thickBot="1" x14ac:dyDescent="0.25">
      <c r="A119" s="109"/>
      <c r="B119" s="106"/>
      <c r="C119" s="106"/>
      <c r="D119" s="118"/>
      <c r="E119" s="121"/>
      <c r="F119" s="121"/>
      <c r="G119" s="121"/>
      <c r="H119" s="121"/>
      <c r="I119" s="121"/>
      <c r="J119" s="121"/>
      <c r="K119" s="121"/>
      <c r="L119" s="121"/>
      <c r="M119" s="121"/>
      <c r="N119" s="121"/>
      <c r="O119" s="172"/>
    </row>
    <row r="120" spans="1:15" ht="26.1" customHeight="1" thickBot="1" x14ac:dyDescent="0.3">
      <c r="A120" s="109"/>
      <c r="B120" s="351" t="s">
        <v>27</v>
      </c>
      <c r="C120" s="352"/>
      <c r="D120" s="181">
        <f>ROUND(IF(D114&gt;0,MAX(IF(I16="NO",2*D114*(5+(POWER((T18/1000000),1/5))),2*D114*(8+(POWER((T18/1000000),1/5)))),3),0),0)</f>
        <v>0</v>
      </c>
      <c r="E120" s="174" t="str">
        <f>IF(D120&gt;0,IF(I20="SI",IF(C27&lt;3500001,"      1 año extra para MyPEs con proyectos menores a UI 3.500.000 =&gt;",""),""),"")</f>
        <v/>
      </c>
      <c r="F120" s="175"/>
      <c r="G120" s="182"/>
      <c r="H120" s="257" t="str">
        <f>IF(E120="","",INT(D120+1))</f>
        <v/>
      </c>
      <c r="I120" s="121"/>
      <c r="J120" s="121"/>
      <c r="K120" s="121"/>
      <c r="L120" s="121"/>
      <c r="M120" s="121"/>
      <c r="N120" s="121"/>
      <c r="O120" s="172"/>
    </row>
    <row r="121" spans="1:15" ht="15.75" customHeight="1" x14ac:dyDescent="0.2">
      <c r="A121" s="109"/>
      <c r="B121" s="106"/>
      <c r="C121" s="106"/>
      <c r="D121" s="118"/>
      <c r="E121" s="121"/>
      <c r="F121" s="121"/>
      <c r="G121" s="121"/>
      <c r="H121" s="121"/>
      <c r="I121" s="121"/>
      <c r="J121" s="121"/>
      <c r="K121" s="121"/>
      <c r="L121" s="121"/>
      <c r="M121" s="121"/>
      <c r="N121" s="121"/>
      <c r="O121" s="172"/>
    </row>
    <row r="122" spans="1:15" ht="15.75" customHeight="1" x14ac:dyDescent="0.2">
      <c r="A122" s="109"/>
      <c r="B122" s="106"/>
      <c r="C122" s="106"/>
      <c r="D122" s="106"/>
      <c r="E122" s="121"/>
      <c r="F122" s="121"/>
      <c r="G122" s="170"/>
      <c r="H122" s="121"/>
      <c r="I122" s="121"/>
      <c r="J122" s="121"/>
      <c r="K122" s="121"/>
      <c r="L122" s="121"/>
      <c r="M122" s="121"/>
      <c r="N122" s="121"/>
      <c r="O122" s="172"/>
    </row>
    <row r="123" spans="1:15" ht="15.75" customHeight="1" x14ac:dyDescent="0.2">
      <c r="A123" s="109"/>
      <c r="B123" s="106"/>
      <c r="C123" s="106"/>
      <c r="D123" s="106"/>
      <c r="E123" s="106"/>
      <c r="F123" s="106"/>
      <c r="G123" s="106"/>
      <c r="H123" s="106"/>
      <c r="I123" s="106"/>
      <c r="J123" s="106"/>
      <c r="K123" s="106"/>
      <c r="L123" s="106"/>
      <c r="M123" s="106"/>
      <c r="N123" s="106"/>
      <c r="O123" s="110"/>
    </row>
    <row r="124" spans="1:15" ht="15.75" customHeight="1" thickBot="1" x14ac:dyDescent="0.25">
      <c r="A124" s="183"/>
      <c r="B124" s="184"/>
      <c r="C124" s="184"/>
      <c r="D124" s="184"/>
      <c r="E124" s="184"/>
      <c r="F124" s="184"/>
      <c r="G124" s="184"/>
      <c r="H124" s="184"/>
      <c r="I124" s="184"/>
      <c r="J124" s="184"/>
      <c r="K124" s="184"/>
      <c r="L124" s="184"/>
      <c r="M124" s="184"/>
      <c r="N124" s="184"/>
      <c r="O124" s="185"/>
    </row>
    <row r="125" spans="1:15" ht="15.75" customHeight="1" x14ac:dyDescent="0.2">
      <c r="J125" s="108"/>
    </row>
    <row r="126" spans="1:15" ht="15.75" customHeight="1" x14ac:dyDescent="0.2">
      <c r="J126" s="108"/>
    </row>
  </sheetData>
  <sheetProtection algorithmName="SHA-512" hashValue="mhlwCKzBNQQ3qwATSfiUzNBR/JQu+HH8MgOfv3OVSPS0i44/JkfOpowKjNJ1Mm8x9ax6mZFhFPb4b6/b9V2a6A==" saltValue="y20NNhzt/y3GzmqT6S5IeQ==" spinCount="100000" sheet="1" objects="1" scenarios="1" selectLockedCells="1"/>
  <mergeCells count="26">
    <mergeCell ref="B120:C120"/>
    <mergeCell ref="B114:C114"/>
    <mergeCell ref="B110:E110"/>
    <mergeCell ref="B117:C117"/>
    <mergeCell ref="B92:C92"/>
    <mergeCell ref="M55:M56"/>
    <mergeCell ref="B41:B42"/>
    <mergeCell ref="C41:C42"/>
    <mergeCell ref="D41:I41"/>
    <mergeCell ref="B55:B56"/>
    <mergeCell ref="L55:L56"/>
    <mergeCell ref="J41:J42"/>
    <mergeCell ref="B54:D54"/>
    <mergeCell ref="B13:B14"/>
    <mergeCell ref="C13:C14"/>
    <mergeCell ref="G109:I110"/>
    <mergeCell ref="G106:I106"/>
    <mergeCell ref="B81:E81"/>
    <mergeCell ref="H17:K18"/>
    <mergeCell ref="K55:K56"/>
    <mergeCell ref="C55:C56"/>
    <mergeCell ref="D55:D56"/>
    <mergeCell ref="E55:I55"/>
    <mergeCell ref="J55:J56"/>
    <mergeCell ref="B87:C87"/>
    <mergeCell ref="B61:C61"/>
  </mergeCells>
  <conditionalFormatting sqref="D117 D114 H114 H120 D120">
    <cfRule type="expression" dxfId="8" priority="4" stopIfTrue="1">
      <formula>$F$104+$F$105+$F$107+$F$108+$F$109&lt;0.5</formula>
    </cfRule>
  </conditionalFormatting>
  <dataValidations count="12">
    <dataValidation type="list" allowBlank="1" showInputMessage="1" showErrorMessage="1" sqref="C68 C74:C78" xr:uid="{00000000-0002-0000-0200-000000000000}">
      <formula1>$P$53:$P$54</formula1>
    </dataValidation>
    <dataValidation type="decimal" operator="greaterThanOrEqual" allowBlank="1" showErrorMessage="1" errorTitle="Exportaciones con proyecto" error="El promedio anual de las exportaciones con proyecto debe ser mayor al del las exportaciones sin proyecto" sqref="C62:C63" xr:uid="{00000000-0002-0000-0200-000001000000}">
      <formula1>#REF!</formula1>
    </dataValidation>
    <dataValidation type="whole" operator="greaterThanOrEqual" allowBlank="1" showInputMessage="1" showErrorMessage="1" sqref="C20 F20" xr:uid="{00000000-0002-0000-0200-000002000000}">
      <formula1>0</formula1>
    </dataValidation>
    <dataValidation type="decimal" operator="greaterThanOrEqual" allowBlank="1" showInputMessage="1" showErrorMessage="1" sqref="D87 F27 I27 D92:D94" xr:uid="{00000000-0002-0000-0200-000003000000}">
      <formula1>0</formula1>
    </dataValidation>
    <dataValidation type="decimal" operator="greaterThanOrEqual" allowBlank="1" showInputMessage="1" showErrorMessage="1" errorTitle="Error en el Indicador" error="El número de empleados de cada colectivo vulnerable no puede superar el número de empleos a contratar." sqref="E43:G47" xr:uid="{00000000-0002-0000-0200-000004000000}">
      <formula1>0</formula1>
    </dataValidation>
    <dataValidation type="decimal" operator="greaterThanOrEqual" showInputMessage="1" showErrorMessage="1" sqref="D43" xr:uid="{00000000-0002-0000-0200-000005000000}">
      <formula1>0</formula1>
    </dataValidation>
    <dataValidation type="list" allowBlank="1" showInputMessage="1" showErrorMessage="1" sqref="F16 C16" xr:uid="{00000000-0002-0000-0200-000006000000}">
      <formula1>$P$16:$P$17</formula1>
    </dataValidation>
    <dataValidation allowBlank="1" showErrorMessage="1" promptTitle="Tipo de Cambio $/US$" prompt="Busque el valor correspondiente en la columna D" sqref="H27" xr:uid="{00000000-0002-0000-0200-000007000000}"/>
    <dataValidation type="list" allowBlank="1" showInputMessage="1" showErrorMessage="1" sqref="B57:B60" xr:uid="{00000000-0002-0000-0200-000008000000}">
      <formula1>$V$65:$V$66</formula1>
    </dataValidation>
    <dataValidation type="list" allowBlank="1" showInputMessage="1" showErrorMessage="1" sqref="C57:C60" xr:uid="{00000000-0002-0000-0200-000009000000}">
      <formula1>$S$65:$S$82</formula1>
    </dataValidation>
    <dataValidation type="list" allowBlank="1" showInputMessage="1" showErrorMessage="1" sqref="C71:C72 D74:D78" xr:uid="{00000000-0002-0000-0200-00000A000000}">
      <formula1>$P$61:$P$96</formula1>
    </dataValidation>
    <dataValidation operator="greaterThanOrEqual" allowBlank="1" showInputMessage="1" showErrorMessage="1" errorTitle="Monto de inversión" error="El monto total de la inversión no puede ser menor a la inversión en Parque Industrial.   " sqref="C27" xr:uid="{00000000-0002-0000-0200-00000B000000}"/>
  </dataValidations>
  <hyperlinks>
    <hyperlink ref="F95" location="'Indicadores Sectoriales'!A1" display="(En hoja Indicadores sectoriales)" xr:uid="{00000000-0004-0000-0200-000000000000}"/>
    <hyperlink ref="E31" r:id="rId1" xr:uid="{00000000-0004-0000-0200-000001000000}"/>
    <hyperlink ref="E32" r:id="rId2" xr:uid="{00000000-0004-0000-0200-000002000000}"/>
  </hyperlinks>
  <pageMargins left="0.75" right="0.75" top="1" bottom="1" header="0" footer="0"/>
  <pageSetup paperSize="9" orientation="portrait" horizontalDpi="4294967295" verticalDpi="4294967295" r:id="rId3"/>
  <headerFooter alignWithMargins="0"/>
  <ignoredErrors>
    <ignoredError sqref="E61:I61"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C000000}">
          <x14:formula1>
            <xm:f>'X:\NUEVO DECRETO\[FIT NUEVO DECRETO MEF.xlsx]Listas desplegables'!#REF!</xm:f>
          </x14:formula1>
          <xm:sqref>C79:D79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P68"/>
  <sheetViews>
    <sheetView zoomScale="80" zoomScaleNormal="80" workbookViewId="0">
      <selection activeCell="E31" sqref="E31"/>
    </sheetView>
  </sheetViews>
  <sheetFormatPr baseColWidth="10" defaultColWidth="11.42578125" defaultRowHeight="12.75" x14ac:dyDescent="0.2"/>
  <cols>
    <col min="1" max="1" width="4.140625" style="7" customWidth="1"/>
    <col min="2" max="2" width="22.42578125" style="7" customWidth="1"/>
    <col min="3" max="3" width="19.85546875" style="7" customWidth="1"/>
    <col min="4" max="12" width="15.7109375" style="7" customWidth="1"/>
    <col min="13" max="13" width="45.28515625" style="7" customWidth="1"/>
    <col min="14" max="15" width="11.42578125" style="7" customWidth="1"/>
    <col min="16" max="16384" width="11.42578125" style="7"/>
  </cols>
  <sheetData>
    <row r="1" spans="1:16" x14ac:dyDescent="0.2">
      <c r="A1" s="10"/>
      <c r="B1" s="11"/>
      <c r="C1" s="11"/>
      <c r="D1" s="11"/>
      <c r="E1" s="11"/>
      <c r="F1" s="11"/>
      <c r="G1" s="11"/>
      <c r="H1" s="11"/>
      <c r="I1" s="11"/>
      <c r="J1" s="11"/>
      <c r="K1" s="11"/>
      <c r="L1" s="11"/>
      <c r="M1" s="12"/>
    </row>
    <row r="2" spans="1:16" s="274" customFormat="1" ht="26.1" customHeight="1" x14ac:dyDescent="0.2">
      <c r="A2" s="271"/>
      <c r="B2" s="272" t="s">
        <v>33</v>
      </c>
      <c r="C2" s="272"/>
      <c r="D2" s="272"/>
      <c r="E2" s="272"/>
      <c r="F2" s="272"/>
      <c r="G2" s="272"/>
      <c r="H2" s="272"/>
      <c r="I2" s="272"/>
      <c r="J2" s="272"/>
      <c r="K2" s="272"/>
      <c r="L2" s="272"/>
      <c r="M2" s="273"/>
    </row>
    <row r="3" spans="1:16" x14ac:dyDescent="0.2">
      <c r="A3" s="6"/>
      <c r="B3" s="3"/>
      <c r="C3" s="3"/>
      <c r="D3" s="3"/>
      <c r="E3" s="3"/>
      <c r="F3" s="3"/>
      <c r="G3" s="3"/>
      <c r="H3" s="3"/>
      <c r="I3" s="3"/>
      <c r="J3" s="3"/>
      <c r="K3" s="3"/>
      <c r="L3" s="3"/>
      <c r="M3" s="4"/>
    </row>
    <row r="4" spans="1:16" s="25" customFormat="1" x14ac:dyDescent="0.2">
      <c r="A4" s="18"/>
      <c r="B4" s="373" t="s">
        <v>183</v>
      </c>
      <c r="C4" s="374"/>
      <c r="D4" s="374"/>
      <c r="E4" s="374"/>
      <c r="F4" s="374"/>
      <c r="G4" s="374"/>
      <c r="H4" s="374"/>
      <c r="I4" s="374"/>
      <c r="J4" s="374"/>
      <c r="K4" s="374"/>
      <c r="L4" s="374"/>
      <c r="M4" s="4"/>
      <c r="N4" s="7"/>
      <c r="O4" s="7"/>
      <c r="P4" s="7"/>
    </row>
    <row r="5" spans="1:16" s="25" customFormat="1" x14ac:dyDescent="0.2">
      <c r="A5" s="18"/>
      <c r="B5" s="374"/>
      <c r="C5" s="374"/>
      <c r="D5" s="374"/>
      <c r="E5" s="374"/>
      <c r="F5" s="374"/>
      <c r="G5" s="374"/>
      <c r="H5" s="374"/>
      <c r="I5" s="374"/>
      <c r="J5" s="374"/>
      <c r="K5" s="374"/>
      <c r="L5" s="374"/>
      <c r="M5" s="4"/>
      <c r="N5" s="7"/>
      <c r="O5" s="7"/>
      <c r="P5" s="7"/>
    </row>
    <row r="6" spans="1:16" s="25" customFormat="1" x14ac:dyDescent="0.2">
      <c r="A6" s="18"/>
      <c r="B6" s="30"/>
      <c r="C6" s="24"/>
      <c r="D6" s="24"/>
      <c r="E6" s="24"/>
      <c r="F6" s="24"/>
      <c r="G6" s="24"/>
      <c r="H6" s="24"/>
      <c r="I6" s="3"/>
      <c r="J6" s="3"/>
      <c r="K6" s="3"/>
      <c r="L6" s="3"/>
      <c r="M6" s="4"/>
      <c r="N6" s="7"/>
      <c r="O6" s="7"/>
      <c r="P6" s="7"/>
    </row>
    <row r="7" spans="1:16" s="25" customFormat="1" x14ac:dyDescent="0.2">
      <c r="A7" s="18"/>
      <c r="B7" s="23"/>
      <c r="C7" s="24"/>
      <c r="D7" s="24"/>
      <c r="E7" s="24"/>
      <c r="F7" s="24"/>
      <c r="G7" s="24"/>
      <c r="H7" s="24"/>
      <c r="I7" s="3"/>
      <c r="J7" s="3"/>
      <c r="K7" s="3"/>
      <c r="L7" s="3"/>
      <c r="M7" s="4"/>
    </row>
    <row r="8" spans="1:16" x14ac:dyDescent="0.2">
      <c r="A8" s="6"/>
      <c r="B8" s="3"/>
      <c r="C8" s="3"/>
      <c r="D8" s="3"/>
      <c r="E8" s="3"/>
      <c r="F8" s="3"/>
      <c r="G8" s="3"/>
      <c r="H8" s="3"/>
      <c r="I8" s="3"/>
      <c r="J8" s="3"/>
      <c r="K8" s="3"/>
      <c r="L8" s="3"/>
      <c r="M8" s="4"/>
    </row>
    <row r="9" spans="1:16" x14ac:dyDescent="0.2">
      <c r="A9" s="6"/>
      <c r="B9" s="2" t="s">
        <v>73</v>
      </c>
      <c r="C9" s="3"/>
      <c r="D9" s="2"/>
      <c r="E9" s="3"/>
      <c r="F9" s="3"/>
      <c r="G9" s="3"/>
      <c r="H9" s="3"/>
      <c r="I9" s="3"/>
      <c r="J9" s="3"/>
      <c r="K9" s="3"/>
      <c r="L9" s="3"/>
      <c r="M9" s="4"/>
    </row>
    <row r="10" spans="1:16" ht="13.5" thickBot="1" x14ac:dyDescent="0.25">
      <c r="A10" s="6"/>
      <c r="B10" s="9"/>
      <c r="C10" s="9"/>
      <c r="D10" s="3"/>
      <c r="E10" s="3"/>
      <c r="F10" s="3"/>
      <c r="G10" s="3"/>
      <c r="H10" s="3"/>
      <c r="I10" s="3"/>
      <c r="J10" s="3"/>
      <c r="K10" s="3"/>
      <c r="L10" s="3"/>
      <c r="M10" s="4"/>
    </row>
    <row r="11" spans="1:16" x14ac:dyDescent="0.2">
      <c r="A11" s="6"/>
      <c r="B11" s="375" t="s">
        <v>159</v>
      </c>
      <c r="C11" s="376"/>
      <c r="D11" s="377"/>
      <c r="E11" s="3"/>
      <c r="F11" s="3"/>
      <c r="G11" s="3"/>
      <c r="H11" s="3"/>
      <c r="I11" s="3"/>
      <c r="J11" s="3"/>
      <c r="K11" s="3"/>
      <c r="L11" s="3"/>
      <c r="M11" s="4"/>
    </row>
    <row r="12" spans="1:16" x14ac:dyDescent="0.2">
      <c r="A12" s="6"/>
      <c r="B12" s="208" t="s">
        <v>160</v>
      </c>
      <c r="C12" s="208" t="s">
        <v>163</v>
      </c>
      <c r="D12" s="209" t="s">
        <v>161</v>
      </c>
      <c r="E12" s="3"/>
      <c r="F12" s="3"/>
      <c r="G12" s="3"/>
      <c r="H12" s="3"/>
      <c r="I12" s="3"/>
      <c r="J12" s="3"/>
      <c r="K12" s="3"/>
      <c r="L12" s="3"/>
      <c r="M12" s="4"/>
    </row>
    <row r="13" spans="1:16" ht="23.1" customHeight="1" x14ac:dyDescent="0.2">
      <c r="A13" s="6"/>
      <c r="B13" s="293"/>
      <c r="C13" s="293"/>
      <c r="D13" s="210">
        <f>SUM(B13:C13)</f>
        <v>0</v>
      </c>
      <c r="E13" s="3"/>
      <c r="F13" s="3"/>
      <c r="G13" s="3"/>
      <c r="H13" s="3"/>
      <c r="I13" s="3"/>
      <c r="J13" s="3"/>
      <c r="K13" s="3"/>
      <c r="L13" s="3"/>
      <c r="M13" s="4"/>
    </row>
    <row r="14" spans="1:16" ht="23.1" customHeight="1" x14ac:dyDescent="0.2">
      <c r="A14" s="6"/>
      <c r="B14" s="293"/>
      <c r="C14" s="293"/>
      <c r="D14" s="210">
        <f>SUM(B14:C14)</f>
        <v>0</v>
      </c>
      <c r="E14" s="3"/>
      <c r="F14" s="3"/>
      <c r="G14" s="3"/>
      <c r="H14" s="3"/>
      <c r="I14" s="3"/>
      <c r="J14" s="3"/>
      <c r="K14" s="3"/>
      <c r="L14" s="3"/>
      <c r="M14" s="4"/>
    </row>
    <row r="15" spans="1:16" ht="23.1" customHeight="1" x14ac:dyDescent="0.2">
      <c r="A15" s="6"/>
      <c r="B15" s="293"/>
      <c r="C15" s="293"/>
      <c r="D15" s="210">
        <f>SUM(B15:C15)</f>
        <v>0</v>
      </c>
      <c r="E15" s="3"/>
      <c r="F15" s="3"/>
      <c r="G15" s="3"/>
      <c r="H15" s="3"/>
      <c r="I15" s="3"/>
      <c r="J15" s="3"/>
      <c r="K15" s="3"/>
      <c r="L15" s="3"/>
      <c r="M15" s="4"/>
    </row>
    <row r="16" spans="1:16" ht="23.1" customHeight="1" thickBot="1" x14ac:dyDescent="0.25">
      <c r="A16" s="6"/>
      <c r="B16" s="293"/>
      <c r="C16" s="293"/>
      <c r="D16" s="211">
        <f>SUM(B16:C16)</f>
        <v>0</v>
      </c>
      <c r="E16" s="3"/>
      <c r="F16" s="3"/>
      <c r="G16" s="3"/>
      <c r="H16" s="3"/>
      <c r="I16" s="3"/>
      <c r="J16" s="3"/>
      <c r="K16" s="3"/>
      <c r="L16" s="3"/>
      <c r="M16" s="4"/>
    </row>
    <row r="17" spans="1:15" ht="18" customHeight="1" thickBot="1" x14ac:dyDescent="0.25">
      <c r="A17" s="6"/>
      <c r="B17" s="212">
        <f>SUM(B13:B16)</f>
        <v>0</v>
      </c>
      <c r="C17" s="213">
        <f>SUM(C13:C16)</f>
        <v>0</v>
      </c>
      <c r="D17" s="214">
        <f>SUM(D13:D16)</f>
        <v>0</v>
      </c>
      <c r="E17" s="3"/>
      <c r="F17" s="3"/>
      <c r="G17" s="3"/>
      <c r="H17" s="3"/>
      <c r="I17" s="3"/>
      <c r="J17" s="3"/>
      <c r="K17" s="3"/>
      <c r="L17" s="3"/>
      <c r="M17" s="4"/>
    </row>
    <row r="18" spans="1:15" ht="13.5" thickBot="1" x14ac:dyDescent="0.25">
      <c r="A18" s="6"/>
      <c r="B18" s="3"/>
      <c r="C18" s="3"/>
      <c r="D18" s="3"/>
      <c r="E18" s="3"/>
      <c r="F18" s="3"/>
      <c r="G18" s="3"/>
      <c r="H18" s="3"/>
      <c r="I18" s="3"/>
      <c r="J18" s="3"/>
      <c r="K18" s="3"/>
      <c r="L18" s="3"/>
      <c r="M18" s="4"/>
    </row>
    <row r="19" spans="1:15" ht="13.5" thickBot="1" x14ac:dyDescent="0.25">
      <c r="A19" s="6"/>
      <c r="B19" s="216" t="s">
        <v>194</v>
      </c>
      <c r="C19" s="215">
        <f>IFERROR(IF(((D17/Simulador!C27)/0.1)&gt;10,10,((D17/Simulador!C27)/0.1)),0)</f>
        <v>0</v>
      </c>
      <c r="D19" s="3"/>
      <c r="E19" s="3"/>
      <c r="F19" s="3"/>
      <c r="G19" s="3"/>
      <c r="H19" s="3"/>
      <c r="I19" s="3"/>
      <c r="J19" s="3"/>
      <c r="K19" s="3"/>
      <c r="L19" s="3"/>
      <c r="M19" s="4"/>
    </row>
    <row r="20" spans="1:15" x14ac:dyDescent="0.2">
      <c r="A20" s="6"/>
      <c r="B20" s="9"/>
      <c r="C20" s="26"/>
      <c r="D20" s="3"/>
      <c r="E20" s="3"/>
      <c r="F20" s="3"/>
      <c r="G20" s="3"/>
      <c r="H20" s="3"/>
      <c r="I20" s="3"/>
      <c r="J20" s="3"/>
      <c r="K20" s="3"/>
      <c r="L20" s="3"/>
      <c r="M20" s="4"/>
    </row>
    <row r="21" spans="1:15" x14ac:dyDescent="0.2">
      <c r="A21" s="6"/>
      <c r="B21" s="9"/>
      <c r="C21" s="26"/>
      <c r="D21" s="3"/>
      <c r="E21" s="3"/>
      <c r="F21" s="3"/>
      <c r="G21" s="3"/>
      <c r="H21" s="3"/>
      <c r="I21" s="3"/>
      <c r="J21" s="3"/>
      <c r="K21" s="3"/>
      <c r="L21" s="3"/>
      <c r="M21" s="4"/>
    </row>
    <row r="22" spans="1:15" x14ac:dyDescent="0.2">
      <c r="A22" s="6"/>
      <c r="B22" s="2" t="s">
        <v>187</v>
      </c>
      <c r="C22" s="3"/>
      <c r="D22" s="2"/>
      <c r="E22" s="3"/>
      <c r="F22" s="3"/>
      <c r="G22" s="3"/>
      <c r="H22" s="3"/>
      <c r="I22" s="3"/>
      <c r="J22" s="3"/>
      <c r="K22" s="3"/>
      <c r="L22" s="3"/>
      <c r="M22" s="4"/>
    </row>
    <row r="23" spans="1:15" ht="13.5" thickBot="1" x14ac:dyDescent="0.25">
      <c r="A23" s="6"/>
      <c r="B23" s="3"/>
      <c r="C23" s="3"/>
      <c r="D23" s="3"/>
      <c r="E23" s="3"/>
      <c r="F23" s="3"/>
      <c r="G23" s="3"/>
      <c r="H23" s="3"/>
      <c r="I23" s="3"/>
      <c r="J23" s="3"/>
      <c r="K23" s="3"/>
      <c r="L23" s="3"/>
      <c r="M23" s="4"/>
      <c r="O23" s="282" t="s">
        <v>165</v>
      </c>
    </row>
    <row r="24" spans="1:15" ht="23.1" customHeight="1" thickBot="1" x14ac:dyDescent="0.25">
      <c r="A24" s="6"/>
      <c r="B24" s="359" t="s">
        <v>164</v>
      </c>
      <c r="C24" s="360"/>
      <c r="D24" s="294"/>
      <c r="E24" s="3"/>
      <c r="F24" s="3"/>
      <c r="G24" s="3"/>
      <c r="H24" s="3"/>
      <c r="I24" s="3"/>
      <c r="J24" s="3"/>
      <c r="K24" s="3"/>
      <c r="L24" s="3"/>
      <c r="M24" s="4"/>
      <c r="O24" s="282" t="s">
        <v>166</v>
      </c>
    </row>
    <row r="25" spans="1:15" ht="13.5" thickBot="1" x14ac:dyDescent="0.25">
      <c r="A25" s="6"/>
      <c r="B25" s="3"/>
      <c r="C25" s="3"/>
      <c r="D25" s="3"/>
      <c r="E25" s="3"/>
      <c r="F25" s="3"/>
      <c r="G25" s="3"/>
      <c r="H25" s="3"/>
      <c r="I25" s="3"/>
      <c r="J25" s="3"/>
      <c r="K25" s="3"/>
      <c r="L25" s="3"/>
      <c r="M25" s="4"/>
    </row>
    <row r="26" spans="1:15" ht="13.5" thickBot="1" x14ac:dyDescent="0.25">
      <c r="A26" s="6"/>
      <c r="B26" s="216" t="s">
        <v>162</v>
      </c>
      <c r="C26" s="215">
        <f>IF(D24=1,5,0)</f>
        <v>0</v>
      </c>
      <c r="D26" s="3"/>
      <c r="E26" s="3"/>
      <c r="F26" s="3"/>
      <c r="G26" s="3"/>
      <c r="H26" s="3"/>
      <c r="I26" s="3"/>
      <c r="J26" s="3"/>
      <c r="K26" s="3"/>
      <c r="L26" s="3"/>
      <c r="M26" s="4"/>
    </row>
    <row r="27" spans="1:15" x14ac:dyDescent="0.2">
      <c r="A27" s="6"/>
      <c r="B27" s="3"/>
      <c r="C27" s="3"/>
      <c r="D27" s="3"/>
      <c r="E27" s="3"/>
      <c r="F27" s="3"/>
      <c r="G27" s="3"/>
      <c r="H27" s="3"/>
      <c r="I27" s="3"/>
      <c r="J27" s="3"/>
      <c r="K27" s="3"/>
      <c r="L27" s="3"/>
      <c r="M27" s="4"/>
    </row>
    <row r="28" spans="1:15" x14ac:dyDescent="0.2">
      <c r="A28" s="6"/>
      <c r="B28" s="3"/>
      <c r="C28" s="3"/>
      <c r="D28" s="3"/>
      <c r="E28" s="3"/>
      <c r="F28" s="3"/>
      <c r="G28" s="3"/>
      <c r="H28" s="3"/>
      <c r="I28" s="3"/>
      <c r="J28" s="3"/>
      <c r="K28" s="3"/>
      <c r="L28" s="3"/>
      <c r="M28" s="4"/>
    </row>
    <row r="29" spans="1:15" s="5" customFormat="1" x14ac:dyDescent="0.2">
      <c r="A29" s="1"/>
      <c r="B29" s="2" t="s">
        <v>220</v>
      </c>
      <c r="C29" s="2"/>
      <c r="D29" s="2"/>
      <c r="E29" s="2"/>
      <c r="F29" s="2"/>
      <c r="G29" s="2"/>
      <c r="H29" s="3"/>
      <c r="I29" s="2"/>
      <c r="J29" s="2"/>
      <c r="K29" s="2"/>
      <c r="L29" s="2"/>
      <c r="M29" s="4"/>
      <c r="N29" s="7"/>
    </row>
    <row r="30" spans="1:15" ht="13.5" thickBot="1" x14ac:dyDescent="0.25">
      <c r="A30" s="6"/>
      <c r="B30" s="2"/>
      <c r="C30" s="3"/>
      <c r="D30" s="3"/>
      <c r="E30" s="3"/>
      <c r="F30" s="3"/>
      <c r="G30" s="3"/>
      <c r="H30" s="3"/>
      <c r="I30" s="3"/>
      <c r="J30" s="3"/>
      <c r="K30" s="3"/>
      <c r="L30" s="3"/>
      <c r="M30" s="4"/>
    </row>
    <row r="31" spans="1:15" ht="30.75" customHeight="1" x14ac:dyDescent="0.2">
      <c r="A31" s="6"/>
      <c r="B31" s="378" t="s">
        <v>176</v>
      </c>
      <c r="C31" s="379"/>
      <c r="D31" s="379"/>
      <c r="E31" s="295"/>
      <c r="F31" s="2"/>
      <c r="G31" s="2"/>
      <c r="H31" s="2"/>
      <c r="I31" s="2"/>
      <c r="J31" s="2"/>
      <c r="K31" s="2"/>
      <c r="L31" s="2"/>
      <c r="M31" s="4"/>
    </row>
    <row r="32" spans="1:15" ht="30" customHeight="1" thickBot="1" x14ac:dyDescent="0.25">
      <c r="A32" s="6"/>
      <c r="B32" s="380" t="s">
        <v>167</v>
      </c>
      <c r="C32" s="381"/>
      <c r="D32" s="382"/>
      <c r="E32" s="220">
        <f>Simulador!J43</f>
        <v>0</v>
      </c>
      <c r="F32" s="2"/>
      <c r="G32" s="2"/>
      <c r="H32" s="2"/>
      <c r="I32" s="2"/>
      <c r="J32" s="2"/>
      <c r="K32" s="2"/>
      <c r="L32" s="2"/>
      <c r="M32" s="4"/>
    </row>
    <row r="33" spans="1:14" ht="15.75" customHeight="1" thickBot="1" x14ac:dyDescent="0.25">
      <c r="A33" s="6"/>
      <c r="B33" s="2"/>
      <c r="C33" s="2"/>
      <c r="D33" s="2"/>
      <c r="E33" s="2"/>
      <c r="F33" s="2"/>
      <c r="G33" s="2"/>
      <c r="H33" s="2"/>
      <c r="I33" s="2"/>
      <c r="J33" s="2"/>
      <c r="K33" s="2"/>
      <c r="L33" s="2"/>
      <c r="M33" s="4"/>
    </row>
    <row r="34" spans="1:14" ht="44.25" customHeight="1" x14ac:dyDescent="0.2">
      <c r="A34" s="6"/>
      <c r="B34" s="219" t="s">
        <v>168</v>
      </c>
      <c r="C34" s="219" t="s">
        <v>169</v>
      </c>
      <c r="D34" s="219" t="s">
        <v>170</v>
      </c>
      <c r="E34" s="219" t="s">
        <v>171</v>
      </c>
      <c r="F34" s="219" t="s">
        <v>172</v>
      </c>
      <c r="G34" s="219" t="s">
        <v>173</v>
      </c>
      <c r="H34" s="219" t="s">
        <v>174</v>
      </c>
      <c r="I34" s="2"/>
      <c r="J34" s="2"/>
      <c r="K34" s="2"/>
      <c r="L34" s="2"/>
      <c r="M34" s="4"/>
    </row>
    <row r="35" spans="1:14" ht="23.1" customHeight="1" x14ac:dyDescent="0.2">
      <c r="A35" s="6"/>
      <c r="B35" s="296"/>
      <c r="C35" s="297"/>
      <c r="D35" s="298"/>
      <c r="E35" s="299"/>
      <c r="F35" s="300"/>
      <c r="G35" s="300"/>
      <c r="H35" s="217">
        <f>SUM(C35:G35)</f>
        <v>0</v>
      </c>
      <c r="I35" s="2"/>
      <c r="J35" s="2"/>
      <c r="K35" s="2"/>
      <c r="L35" s="2"/>
      <c r="M35" s="4"/>
    </row>
    <row r="36" spans="1:14" ht="23.1" customHeight="1" x14ac:dyDescent="0.2">
      <c r="A36" s="6"/>
      <c r="B36" s="296"/>
      <c r="C36" s="297"/>
      <c r="D36" s="298"/>
      <c r="E36" s="299"/>
      <c r="F36" s="300"/>
      <c r="G36" s="300"/>
      <c r="H36" s="217">
        <f t="shared" ref="H36:H37" si="0">SUM(C36:G36)</f>
        <v>0</v>
      </c>
      <c r="I36" s="2"/>
      <c r="J36" s="2"/>
      <c r="K36" s="2"/>
      <c r="L36" s="2"/>
      <c r="M36" s="4"/>
    </row>
    <row r="37" spans="1:14" ht="23.1" customHeight="1" thickBot="1" x14ac:dyDescent="0.25">
      <c r="A37" s="6"/>
      <c r="B37" s="301"/>
      <c r="C37" s="302"/>
      <c r="D37" s="303"/>
      <c r="E37" s="304"/>
      <c r="F37" s="304"/>
      <c r="G37" s="304"/>
      <c r="H37" s="217">
        <f t="shared" si="0"/>
        <v>0</v>
      </c>
      <c r="I37" s="2"/>
      <c r="J37" s="2"/>
      <c r="K37" s="2"/>
      <c r="L37" s="2"/>
      <c r="M37" s="4"/>
    </row>
    <row r="38" spans="1:14" ht="13.5" thickBot="1" x14ac:dyDescent="0.25">
      <c r="A38" s="6"/>
      <c r="B38" s="3"/>
      <c r="C38" s="3"/>
      <c r="D38" s="3" t="str">
        <f>IF(B35="","",IF(B35&lt;60,"La carga horaria mínima debe ser de 60 horas",IF(B36="","",IF(B36&lt;60,"La carga horaria mínima debe ser de 60 horas",IF(B37="","",IF(B37&lt;60,"La carga horaria mínima debe ser de 60 horas",""))))))</f>
        <v/>
      </c>
      <c r="E38" s="3"/>
      <c r="F38" s="3"/>
      <c r="G38" s="3"/>
      <c r="H38" s="218">
        <f>SUM(H35:H37)</f>
        <v>0</v>
      </c>
      <c r="I38" s="2"/>
      <c r="J38" s="2"/>
      <c r="K38" s="2"/>
      <c r="L38" s="2"/>
      <c r="M38" s="4"/>
    </row>
    <row r="39" spans="1:14" ht="13.5" customHeight="1" thickBot="1" x14ac:dyDescent="0.25">
      <c r="A39" s="6"/>
      <c r="B39" s="3"/>
      <c r="C39" s="3"/>
      <c r="D39" s="3"/>
      <c r="E39" s="3"/>
      <c r="F39" s="383" t="s">
        <v>175</v>
      </c>
      <c r="G39" s="384"/>
      <c r="H39" s="385"/>
      <c r="I39" s="2"/>
      <c r="J39" s="2"/>
      <c r="K39" s="2"/>
      <c r="L39" s="2"/>
      <c r="M39" s="4"/>
    </row>
    <row r="40" spans="1:14" ht="13.5" thickBot="1" x14ac:dyDescent="0.25">
      <c r="A40" s="6"/>
      <c r="B40" s="216" t="s">
        <v>162</v>
      </c>
      <c r="C40" s="215">
        <f>MIN(IFERROR(IF(F40&lt;20%,0,(H38*0.5/(SQRT(Simulador!C27/1000000)))),0),10)</f>
        <v>0</v>
      </c>
      <c r="D40" s="3"/>
      <c r="E40" s="3"/>
      <c r="F40" s="356" t="str">
        <f>IFERROR(IF(E31="",H38/E32,H38/E31),"-")</f>
        <v>-</v>
      </c>
      <c r="G40" s="357"/>
      <c r="H40" s="358"/>
      <c r="I40" s="2"/>
      <c r="J40" s="2"/>
      <c r="K40" s="2"/>
      <c r="L40" s="2"/>
      <c r="M40" s="4"/>
    </row>
    <row r="41" spans="1:14" x14ac:dyDescent="0.2">
      <c r="A41" s="6"/>
      <c r="B41" s="3"/>
      <c r="C41" s="3"/>
      <c r="D41" s="3"/>
      <c r="E41" s="3"/>
      <c r="F41" s="3"/>
      <c r="G41" s="3"/>
      <c r="H41" s="3"/>
      <c r="I41" s="2"/>
      <c r="J41" s="2"/>
      <c r="K41" s="2"/>
      <c r="L41" s="2"/>
      <c r="M41" s="4"/>
    </row>
    <row r="42" spans="1:14" x14ac:dyDescent="0.2">
      <c r="A42" s="6"/>
      <c r="B42" s="3"/>
      <c r="C42" s="3"/>
      <c r="D42" s="3"/>
      <c r="E42" s="3"/>
      <c r="F42" s="3"/>
      <c r="G42" s="3"/>
      <c r="H42" s="3"/>
      <c r="I42" s="2"/>
      <c r="J42" s="2"/>
      <c r="K42" s="2"/>
      <c r="L42" s="2"/>
      <c r="M42" s="4"/>
      <c r="N42" s="5"/>
    </row>
    <row r="43" spans="1:14" s="5" customFormat="1" x14ac:dyDescent="0.2">
      <c r="A43" s="1"/>
      <c r="B43" s="2" t="s">
        <v>185</v>
      </c>
      <c r="C43" s="2"/>
      <c r="D43" s="2"/>
      <c r="E43" s="2"/>
      <c r="F43" s="2"/>
      <c r="G43" s="2"/>
      <c r="H43" s="8"/>
      <c r="I43" s="2"/>
      <c r="J43" s="2"/>
      <c r="K43" s="2"/>
      <c r="L43" s="2"/>
      <c r="M43" s="4"/>
      <c r="N43" s="7"/>
    </row>
    <row r="44" spans="1:14" s="5" customFormat="1" ht="13.5" thickBot="1" x14ac:dyDescent="0.25">
      <c r="A44" s="1"/>
      <c r="B44" s="2"/>
      <c r="C44" s="2"/>
      <c r="D44" s="2"/>
      <c r="E44" s="2"/>
      <c r="F44" s="2"/>
      <c r="G44" s="2"/>
      <c r="H44" s="8"/>
      <c r="I44" s="2"/>
      <c r="J44" s="2"/>
      <c r="K44" s="2"/>
      <c r="L44" s="2"/>
      <c r="M44" s="4"/>
      <c r="N44" s="7"/>
    </row>
    <row r="45" spans="1:14" s="5" customFormat="1" x14ac:dyDescent="0.2">
      <c r="A45" s="1"/>
      <c r="B45" s="364" t="s">
        <v>177</v>
      </c>
      <c r="C45" s="365"/>
      <c r="D45" s="339" t="s">
        <v>77</v>
      </c>
      <c r="E45" s="262"/>
      <c r="F45" s="2"/>
      <c r="G45" s="2"/>
      <c r="H45" s="8"/>
      <c r="I45" s="2"/>
      <c r="J45" s="2"/>
      <c r="K45" s="2"/>
      <c r="L45" s="2"/>
      <c r="M45" s="4"/>
      <c r="N45" s="7"/>
    </row>
    <row r="46" spans="1:14" s="5" customFormat="1" x14ac:dyDescent="0.2">
      <c r="A46" s="1"/>
      <c r="B46" s="258" t="s">
        <v>195</v>
      </c>
      <c r="C46" s="259" t="s">
        <v>163</v>
      </c>
      <c r="D46" s="372"/>
      <c r="E46" s="263"/>
      <c r="F46" s="2"/>
      <c r="G46" s="2"/>
      <c r="H46" s="8"/>
      <c r="I46" s="2"/>
      <c r="J46" s="2"/>
      <c r="K46" s="2"/>
      <c r="L46" s="2"/>
      <c r="M46" s="4"/>
      <c r="N46" s="7"/>
    </row>
    <row r="47" spans="1:14" s="5" customFormat="1" ht="23.1" customHeight="1" thickBot="1" x14ac:dyDescent="0.25">
      <c r="A47" s="1"/>
      <c r="B47" s="305"/>
      <c r="C47" s="306"/>
      <c r="D47" s="260">
        <f>SUM(B47:C47)</f>
        <v>0</v>
      </c>
      <c r="E47" s="264"/>
      <c r="F47" s="2"/>
      <c r="G47" s="2"/>
      <c r="H47" s="8"/>
      <c r="I47" s="2"/>
      <c r="J47" s="2"/>
      <c r="K47" s="2"/>
      <c r="L47" s="2"/>
      <c r="M47" s="4"/>
      <c r="N47" s="7"/>
    </row>
    <row r="48" spans="1:14" ht="13.5" thickBot="1" x14ac:dyDescent="0.25">
      <c r="A48" s="6"/>
      <c r="B48" s="366"/>
      <c r="C48" s="367"/>
      <c r="D48" s="2"/>
      <c r="E48" s="2"/>
      <c r="F48" s="2"/>
      <c r="G48" s="2"/>
      <c r="H48" s="3"/>
      <c r="I48" s="3"/>
      <c r="J48" s="3"/>
      <c r="K48" s="3"/>
      <c r="L48" s="3"/>
      <c r="M48" s="4"/>
    </row>
    <row r="49" spans="1:13" ht="13.5" thickBot="1" x14ac:dyDescent="0.25">
      <c r="A49" s="6"/>
      <c r="B49" s="216" t="s">
        <v>162</v>
      </c>
      <c r="C49" s="265">
        <f>IFERROR(IF(D47/Simulador!C27*10&gt;10,10,D47/Simulador!C27*10),0)</f>
        <v>0</v>
      </c>
      <c r="D49" s="2"/>
      <c r="E49" s="2"/>
      <c r="F49" s="2"/>
      <c r="G49" s="2"/>
      <c r="H49" s="3"/>
      <c r="I49" s="3"/>
      <c r="J49" s="3"/>
      <c r="K49" s="3"/>
      <c r="L49" s="3"/>
      <c r="M49" s="4"/>
    </row>
    <row r="50" spans="1:13" x14ac:dyDescent="0.2">
      <c r="A50" s="6"/>
      <c r="B50" s="2"/>
      <c r="C50" s="2"/>
      <c r="D50" s="2"/>
      <c r="E50" s="2"/>
      <c r="F50" s="2"/>
      <c r="G50" s="2"/>
      <c r="H50" s="3"/>
      <c r="I50" s="3"/>
      <c r="J50" s="3"/>
      <c r="K50" s="3"/>
      <c r="L50" s="3"/>
      <c r="M50" s="4"/>
    </row>
    <row r="51" spans="1:13" x14ac:dyDescent="0.2">
      <c r="A51" s="6"/>
      <c r="B51" s="2"/>
      <c r="C51" s="2"/>
      <c r="D51" s="2"/>
      <c r="E51" s="2"/>
      <c r="F51" s="2"/>
      <c r="G51" s="3"/>
      <c r="H51" s="3"/>
      <c r="I51" s="3"/>
      <c r="J51" s="3"/>
      <c r="K51" s="3"/>
      <c r="L51" s="3"/>
      <c r="M51" s="4"/>
    </row>
    <row r="52" spans="1:13" x14ac:dyDescent="0.2">
      <c r="A52" s="6"/>
      <c r="B52" s="2" t="s">
        <v>178</v>
      </c>
      <c r="C52" s="2"/>
      <c r="D52" s="2"/>
      <c r="E52" s="2"/>
      <c r="F52" s="2"/>
      <c r="G52" s="3"/>
      <c r="H52" s="3"/>
      <c r="I52" s="3"/>
      <c r="J52" s="3"/>
      <c r="K52" s="3"/>
      <c r="L52" s="3"/>
      <c r="M52" s="4"/>
    </row>
    <row r="53" spans="1:13" ht="13.5" thickBot="1" x14ac:dyDescent="0.25">
      <c r="A53" s="6"/>
      <c r="B53" s="2"/>
      <c r="C53" s="2"/>
      <c r="D53" s="2"/>
      <c r="E53" s="2"/>
      <c r="F53" s="2"/>
      <c r="G53" s="3"/>
      <c r="H53" s="3"/>
      <c r="I53" s="3"/>
      <c r="J53" s="3"/>
      <c r="K53" s="3"/>
      <c r="L53" s="3"/>
      <c r="M53" s="4"/>
    </row>
    <row r="54" spans="1:13" ht="38.25" x14ac:dyDescent="0.2">
      <c r="A54" s="6"/>
      <c r="B54" s="364" t="s">
        <v>179</v>
      </c>
      <c r="C54" s="368"/>
      <c r="D54" s="368"/>
      <c r="E54" s="365"/>
      <c r="F54" s="221" t="s">
        <v>180</v>
      </c>
      <c r="G54" s="3"/>
      <c r="H54" s="3"/>
      <c r="I54" s="3"/>
      <c r="J54" s="3"/>
      <c r="K54" s="3"/>
      <c r="L54" s="3"/>
      <c r="M54" s="4"/>
    </row>
    <row r="55" spans="1:13" ht="23.1" customHeight="1" x14ac:dyDescent="0.2">
      <c r="A55" s="6"/>
      <c r="B55" s="369" t="s">
        <v>181</v>
      </c>
      <c r="C55" s="370"/>
      <c r="D55" s="370"/>
      <c r="E55" s="371"/>
      <c r="F55" s="307"/>
      <c r="G55" s="3"/>
      <c r="H55" s="3"/>
      <c r="I55" s="3"/>
      <c r="J55" s="3"/>
      <c r="K55" s="3"/>
      <c r="L55" s="3"/>
      <c r="M55" s="4"/>
    </row>
    <row r="56" spans="1:13" ht="23.1" customHeight="1" thickBot="1" x14ac:dyDescent="0.25">
      <c r="A56" s="6"/>
      <c r="B56" s="361" t="s">
        <v>182</v>
      </c>
      <c r="C56" s="362"/>
      <c r="D56" s="362"/>
      <c r="E56" s="363"/>
      <c r="F56" s="308"/>
      <c r="G56" s="3"/>
      <c r="H56" s="3"/>
      <c r="I56" s="3"/>
      <c r="J56" s="3"/>
      <c r="K56" s="3"/>
      <c r="L56" s="3"/>
      <c r="M56" s="4"/>
    </row>
    <row r="57" spans="1:13" x14ac:dyDescent="0.2">
      <c r="A57" s="6"/>
      <c r="B57" s="3"/>
      <c r="C57" s="3"/>
      <c r="D57" s="3"/>
      <c r="E57" s="3"/>
      <c r="F57" s="3"/>
      <c r="G57" s="3"/>
      <c r="H57" s="3"/>
      <c r="I57" s="3"/>
      <c r="J57" s="3"/>
      <c r="K57" s="3"/>
      <c r="L57" s="3"/>
      <c r="M57" s="4"/>
    </row>
    <row r="58" spans="1:13" ht="13.5" thickBot="1" x14ac:dyDescent="0.25">
      <c r="A58" s="6"/>
      <c r="B58" s="3"/>
      <c r="C58" s="3"/>
      <c r="D58" s="3"/>
      <c r="E58" s="3"/>
      <c r="F58" s="3"/>
      <c r="G58" s="3"/>
      <c r="H58" s="3"/>
      <c r="I58" s="3"/>
      <c r="J58" s="3"/>
      <c r="K58" s="3"/>
      <c r="L58" s="3"/>
      <c r="M58" s="4"/>
    </row>
    <row r="59" spans="1:13" ht="13.5" thickBot="1" x14ac:dyDescent="0.25">
      <c r="A59" s="6"/>
      <c r="B59" s="216" t="s">
        <v>162</v>
      </c>
      <c r="C59" s="222" t="str">
        <f>IFERROR(IF(F55/Simulador!C27/0.05&gt;=10,10,F55/Simulador!C27/0.05)+IF(F56/Simulador!C27/0.1&gt;=5,5,F56/Simulador!C27/0.1),"")</f>
        <v/>
      </c>
      <c r="D59" s="311">
        <f>IF(C59="",0,IF(C59&gt;10,10,C59))</f>
        <v>0</v>
      </c>
      <c r="E59" s="309">
        <f>ROUNDDOWN(D59,0)</f>
        <v>0</v>
      </c>
      <c r="F59" s="3"/>
      <c r="G59" s="3"/>
      <c r="H59" s="3"/>
      <c r="I59" s="3"/>
      <c r="J59" s="3"/>
      <c r="K59" s="3"/>
      <c r="L59" s="3"/>
      <c r="M59" s="4"/>
    </row>
    <row r="60" spans="1:13" x14ac:dyDescent="0.2">
      <c r="A60" s="6"/>
      <c r="B60" s="2"/>
      <c r="C60" s="2"/>
      <c r="D60" s="2"/>
      <c r="E60" s="2"/>
      <c r="F60" s="3"/>
      <c r="G60" s="3"/>
      <c r="H60" s="3"/>
      <c r="I60" s="3"/>
      <c r="J60" s="3"/>
      <c r="K60" s="3"/>
      <c r="L60" s="3"/>
      <c r="M60" s="4"/>
    </row>
    <row r="61" spans="1:13" x14ac:dyDescent="0.2">
      <c r="A61" s="6"/>
      <c r="B61" s="2"/>
      <c r="C61" s="2"/>
      <c r="D61" s="2"/>
      <c r="E61" s="2"/>
      <c r="F61" s="3"/>
      <c r="G61" s="3"/>
      <c r="H61" s="3"/>
      <c r="I61" s="3"/>
      <c r="J61" s="3"/>
      <c r="K61" s="3"/>
      <c r="L61" s="3"/>
      <c r="M61" s="4"/>
    </row>
    <row r="62" spans="1:13" x14ac:dyDescent="0.2">
      <c r="A62" s="6"/>
      <c r="B62" s="2"/>
      <c r="C62" s="2"/>
      <c r="D62" s="2"/>
      <c r="E62" s="2"/>
      <c r="F62" s="2"/>
      <c r="G62" s="2"/>
      <c r="H62" s="3"/>
      <c r="I62" s="3"/>
      <c r="J62" s="3"/>
      <c r="K62" s="3"/>
      <c r="L62" s="3"/>
      <c r="M62" s="4"/>
    </row>
    <row r="63" spans="1:13" ht="13.5" thickBot="1" x14ac:dyDescent="0.25">
      <c r="A63" s="6"/>
      <c r="B63" s="9"/>
      <c r="C63" s="9"/>
      <c r="D63" s="9"/>
      <c r="E63" s="103"/>
      <c r="F63" s="103"/>
      <c r="G63" s="3"/>
      <c r="H63" s="3"/>
      <c r="I63" s="3"/>
      <c r="J63" s="3"/>
      <c r="K63" s="3"/>
      <c r="L63" s="3"/>
      <c r="M63" s="4"/>
    </row>
    <row r="64" spans="1:13" ht="13.5" thickBot="1" x14ac:dyDescent="0.25">
      <c r="A64" s="6"/>
      <c r="B64" s="3"/>
      <c r="C64" s="3"/>
      <c r="D64" s="236" t="s">
        <v>23</v>
      </c>
      <c r="E64" s="235">
        <f>MIN(10,(MIN(10,E59))+(IF((C19)&gt;0,(C19),IF(C26&gt;0,C26,IF(C40&gt;0,C40,IF(C49&gt;0,C49))))))</f>
        <v>0</v>
      </c>
      <c r="F64" s="310" t="str">
        <f>IF(Simulador!F104+Simulador!F105+Simulador!F106+Simulador!F107+Simulador!F108=0,"El uso del indicador sectorial requiere la obtención de puntaje positivo en al menos un indicador general","")</f>
        <v>El uso del indicador sectorial requiere la obtención de puntaje positivo en al menos un indicador general</v>
      </c>
      <c r="G64" s="3"/>
      <c r="H64" s="3"/>
      <c r="I64" s="3"/>
      <c r="J64" s="3"/>
      <c r="K64" s="3"/>
      <c r="L64" s="3"/>
      <c r="M64" s="4"/>
    </row>
    <row r="65" spans="1:13" x14ac:dyDescent="0.2">
      <c r="A65" s="6"/>
      <c r="B65" s="3"/>
      <c r="C65" s="3"/>
      <c r="D65" s="3"/>
      <c r="E65" s="3"/>
      <c r="F65" s="3"/>
      <c r="G65" s="3"/>
      <c r="H65" s="3"/>
      <c r="I65" s="3"/>
      <c r="J65" s="3"/>
      <c r="K65" s="3"/>
      <c r="L65" s="3"/>
      <c r="M65" s="4"/>
    </row>
    <row r="66" spans="1:13" x14ac:dyDescent="0.2">
      <c r="A66" s="6"/>
      <c r="B66" s="3"/>
      <c r="C66" s="3"/>
      <c r="D66" s="3"/>
      <c r="E66" s="3"/>
      <c r="F66" s="3"/>
      <c r="G66" s="3"/>
      <c r="H66" s="3"/>
      <c r="I66" s="3"/>
      <c r="J66" s="3"/>
      <c r="K66" s="3"/>
      <c r="L66" s="3"/>
      <c r="M66" s="4"/>
    </row>
    <row r="67" spans="1:13" x14ac:dyDescent="0.2">
      <c r="A67" s="6"/>
      <c r="B67" s="3"/>
      <c r="C67" s="3"/>
      <c r="D67" s="3"/>
      <c r="E67" s="3"/>
      <c r="F67" s="3"/>
      <c r="G67" s="3"/>
      <c r="H67" s="3"/>
      <c r="I67" s="3"/>
      <c r="J67" s="3"/>
      <c r="K67" s="3"/>
      <c r="L67" s="3"/>
      <c r="M67" s="4"/>
    </row>
    <row r="68" spans="1:13" ht="13.5" thickBot="1" x14ac:dyDescent="0.25">
      <c r="A68" s="20"/>
      <c r="B68" s="21"/>
      <c r="C68" s="21"/>
      <c r="D68" s="21"/>
      <c r="E68" s="21"/>
      <c r="F68" s="21"/>
      <c r="G68" s="21"/>
      <c r="H68" s="21"/>
      <c r="I68" s="21"/>
      <c r="J68" s="21"/>
      <c r="K68" s="21"/>
      <c r="L68" s="21"/>
      <c r="M68" s="22"/>
    </row>
  </sheetData>
  <sheetProtection password="9600" sheet="1" objects="1" scenarios="1" selectLockedCells="1"/>
  <mergeCells count="13">
    <mergeCell ref="B4:L5"/>
    <mergeCell ref="B11:D11"/>
    <mergeCell ref="B31:D31"/>
    <mergeCell ref="B32:D32"/>
    <mergeCell ref="F39:H39"/>
    <mergeCell ref="F40:H40"/>
    <mergeCell ref="B24:C24"/>
    <mergeCell ref="B56:E56"/>
    <mergeCell ref="B45:C45"/>
    <mergeCell ref="B48:C48"/>
    <mergeCell ref="B54:E54"/>
    <mergeCell ref="B55:E55"/>
    <mergeCell ref="D45:D46"/>
  </mergeCells>
  <phoneticPr fontId="2" type="noConversion"/>
  <conditionalFormatting sqref="D24">
    <cfRule type="expression" dxfId="7" priority="7" stopIfTrue="1">
      <formula>$B$13:$C$16+$B$47:$C$47+$B$35:$G$37&gt;0</formula>
    </cfRule>
  </conditionalFormatting>
  <conditionalFormatting sqref="B35:G37">
    <cfRule type="expression" dxfId="6" priority="8" stopIfTrue="1">
      <formula>$B$13:$C$16+$D$24+$B$47:$C$47&gt;0</formula>
    </cfRule>
  </conditionalFormatting>
  <conditionalFormatting sqref="B13:C16">
    <cfRule type="expression" dxfId="5" priority="2" stopIfTrue="1">
      <formula>$D$24+$B$35:$G$37+$B$47:$C$47&gt;0</formula>
    </cfRule>
  </conditionalFormatting>
  <conditionalFormatting sqref="B47:C47">
    <cfRule type="expression" dxfId="4" priority="1" stopIfTrue="1">
      <formula>$B$13:$C$16+$D$24+$B$35:$G$37&gt;0</formula>
    </cfRule>
  </conditionalFormatting>
  <dataValidations count="4">
    <dataValidation type="decimal" operator="greaterThanOrEqual" allowBlank="1" showInputMessage="1" showErrorMessage="1" sqref="E52:F52 E60:F60" xr:uid="{00000000-0002-0000-0300-000000000000}">
      <formula1>0</formula1>
    </dataValidation>
    <dataValidation type="decimal" allowBlank="1" showInputMessage="1" showErrorMessage="1" sqref="D28" xr:uid="{00000000-0002-0000-0300-000001000000}">
      <formula1>0</formula1>
      <formula2>6</formula2>
    </dataValidation>
    <dataValidation type="decimal" operator="lessThanOrEqual" allowBlank="1" showInputMessage="1" showErrorMessage="1" errorTitle="Indicadores Sectoriales" error="No se puede utilizar más de un sectorial (excepto en el caso de Desarollo de Mercado de Capitales)." sqref="B13:C16" xr:uid="{00000000-0002-0000-0300-000002000000}">
      <formula1>G24</formula1>
    </dataValidation>
    <dataValidation type="whole" operator="greaterThanOrEqual" allowBlank="1" showInputMessage="1" showErrorMessage="1" sqref="D24" xr:uid="{00000000-0002-0000-0300-000003000000}">
      <formula1>1</formula1>
    </dataValidation>
  </dataValidations>
  <pageMargins left="0.75" right="0.75" top="1" bottom="1" header="0" footer="0"/>
  <pageSetup paperSize="9" orientation="portrait" horizontalDpi="4294967295" verticalDpi="4294967295" r:id="rId1"/>
  <headerFooter alignWithMargins="0"/>
  <ignoredErrors>
    <ignoredError sqref="D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zoomScale="90" zoomScaleNormal="90" workbookViewId="0">
      <selection activeCell="C9" sqref="C9"/>
    </sheetView>
  </sheetViews>
  <sheetFormatPr baseColWidth="10" defaultColWidth="11.42578125" defaultRowHeight="12.75" x14ac:dyDescent="0.2"/>
  <cols>
    <col min="1" max="1" width="1.42578125" style="7" customWidth="1"/>
    <col min="2" max="2" width="15" style="7" customWidth="1"/>
    <col min="3" max="3" width="19.28515625" style="7" customWidth="1"/>
    <col min="4" max="4" width="16.7109375" style="7" customWidth="1"/>
    <col min="5" max="5" width="18.28515625" style="7" customWidth="1"/>
    <col min="6" max="6" width="14.140625" style="7" customWidth="1"/>
    <col min="7" max="7" width="13.7109375" style="7" customWidth="1"/>
    <col min="8" max="8" width="16.42578125" style="7" customWidth="1"/>
    <col min="9" max="9" width="13.85546875" style="7" customWidth="1"/>
    <col min="10" max="10" width="38.5703125" style="7" customWidth="1"/>
    <col min="11" max="11" width="24.42578125" style="7" hidden="1" customWidth="1"/>
    <col min="12" max="12" width="3.85546875" style="7" hidden="1" customWidth="1"/>
    <col min="13" max="13" width="7.28515625" style="7" customWidth="1"/>
    <col min="14" max="14" width="11.42578125" style="7" customWidth="1"/>
    <col min="15" max="16384" width="11.42578125" style="7"/>
  </cols>
  <sheetData>
    <row r="1" spans="1:14" x14ac:dyDescent="0.2">
      <c r="A1" s="10"/>
      <c r="B1" s="11"/>
      <c r="C1" s="11"/>
      <c r="D1" s="11"/>
      <c r="E1" s="11"/>
      <c r="F1" s="11"/>
      <c r="G1" s="11"/>
      <c r="H1" s="11"/>
      <c r="I1" s="11"/>
      <c r="J1" s="12"/>
    </row>
    <row r="2" spans="1:14" s="274" customFormat="1" ht="26.1" customHeight="1" x14ac:dyDescent="0.2">
      <c r="A2" s="271"/>
      <c r="B2" s="272" t="s">
        <v>37</v>
      </c>
      <c r="C2" s="272"/>
      <c r="D2" s="272"/>
      <c r="E2" s="272"/>
      <c r="F2" s="272"/>
      <c r="G2" s="272"/>
      <c r="H2" s="272"/>
      <c r="I2" s="272"/>
      <c r="J2" s="273"/>
      <c r="K2" s="272"/>
      <c r="L2" s="273"/>
      <c r="M2" s="275"/>
    </row>
    <row r="3" spans="1:14" x14ac:dyDescent="0.2">
      <c r="A3" s="6"/>
      <c r="B3" s="44"/>
      <c r="C3" s="45"/>
      <c r="D3" s="45"/>
      <c r="E3" s="45"/>
      <c r="F3" s="45"/>
      <c r="G3" s="45"/>
      <c r="H3" s="19"/>
      <c r="I3" s="45"/>
      <c r="J3" s="4"/>
      <c r="K3" s="3"/>
      <c r="L3" s="4"/>
    </row>
    <row r="4" spans="1:14" x14ac:dyDescent="0.2">
      <c r="A4" s="6"/>
      <c r="B4" s="44" t="s">
        <v>48</v>
      </c>
      <c r="C4" s="45"/>
      <c r="D4" s="45"/>
      <c r="E4" s="45"/>
      <c r="F4" s="45"/>
      <c r="G4" s="45"/>
      <c r="H4" s="19"/>
      <c r="I4" s="45"/>
      <c r="J4" s="4"/>
      <c r="K4" s="3"/>
      <c r="L4" s="4"/>
    </row>
    <row r="5" spans="1:14" x14ac:dyDescent="0.2">
      <c r="A5" s="6"/>
      <c r="B5" s="44" t="s">
        <v>46</v>
      </c>
      <c r="C5" s="45"/>
      <c r="D5" s="45"/>
      <c r="E5" s="45"/>
      <c r="F5" s="45"/>
      <c r="G5" s="45"/>
      <c r="H5" s="19"/>
      <c r="I5" s="45"/>
      <c r="J5" s="4"/>
      <c r="K5" s="3"/>
      <c r="L5" s="4"/>
    </row>
    <row r="6" spans="1:14" x14ac:dyDescent="0.2">
      <c r="A6" s="6"/>
      <c r="B6" s="44"/>
      <c r="C6" s="45"/>
      <c r="D6" s="45"/>
      <c r="E6" s="45"/>
      <c r="F6" s="45"/>
      <c r="G6" s="45"/>
      <c r="H6" s="19"/>
      <c r="I6" s="45"/>
      <c r="J6" s="4"/>
      <c r="K6" s="3"/>
      <c r="L6" s="3"/>
    </row>
    <row r="7" spans="1:14" ht="13.5" thickBot="1" x14ac:dyDescent="0.25">
      <c r="A7" s="6"/>
      <c r="B7" s="3"/>
      <c r="C7" s="3"/>
      <c r="D7" s="3"/>
      <c r="E7" s="3"/>
      <c r="F7" s="3"/>
      <c r="G7" s="3"/>
      <c r="H7" s="3"/>
      <c r="I7" s="3"/>
      <c r="J7" s="4"/>
    </row>
    <row r="8" spans="1:14" s="49" customFormat="1" ht="45.75" thickBot="1" x14ac:dyDescent="0.3">
      <c r="A8" s="46"/>
      <c r="B8" s="51" t="s">
        <v>38</v>
      </c>
      <c r="C8" s="52" t="s">
        <v>45</v>
      </c>
      <c r="D8" s="47"/>
      <c r="E8" s="47"/>
      <c r="F8" s="47"/>
      <c r="G8" s="47"/>
      <c r="H8" s="24"/>
      <c r="I8" s="45"/>
      <c r="J8" s="4"/>
      <c r="K8" s="45"/>
      <c r="L8" s="48"/>
    </row>
    <row r="9" spans="1:14" s="49" customFormat="1" ht="13.5" thickTop="1" x14ac:dyDescent="0.2">
      <c r="A9" s="46"/>
      <c r="B9" s="53">
        <v>1</v>
      </c>
      <c r="C9" s="68"/>
      <c r="D9" s="47"/>
      <c r="E9" s="47"/>
      <c r="F9" s="47"/>
      <c r="G9" s="47"/>
      <c r="H9" s="24"/>
      <c r="I9" s="45"/>
      <c r="J9" s="4"/>
      <c r="K9" s="45"/>
      <c r="L9" s="48"/>
      <c r="N9" s="283">
        <f>+ IF(Simulador!I20="si", IF(Simulador!C27&lt;3500001,Simulador!D120+ 1,Simulador!D120),Simulador!D120)</f>
        <v>0</v>
      </c>
    </row>
    <row r="10" spans="1:14" s="49" customFormat="1" x14ac:dyDescent="0.2">
      <c r="A10" s="46"/>
      <c r="B10" s="54">
        <v>2</v>
      </c>
      <c r="C10" s="68"/>
      <c r="D10" s="47"/>
      <c r="E10" s="47"/>
      <c r="F10" s="47"/>
      <c r="G10" s="47"/>
      <c r="H10" s="24"/>
      <c r="I10" s="45"/>
      <c r="J10" s="4"/>
      <c r="K10" s="45"/>
      <c r="L10" s="48"/>
    </row>
    <row r="11" spans="1:14" s="49" customFormat="1" x14ac:dyDescent="0.2">
      <c r="A11" s="46"/>
      <c r="B11" s="54">
        <v>3</v>
      </c>
      <c r="C11" s="68"/>
      <c r="D11" s="45"/>
      <c r="E11" s="45"/>
      <c r="F11" s="45"/>
      <c r="G11" s="45"/>
      <c r="H11" s="19"/>
      <c r="I11" s="45"/>
      <c r="J11" s="4"/>
      <c r="K11" s="45"/>
      <c r="L11" s="48"/>
    </row>
    <row r="12" spans="1:14" x14ac:dyDescent="0.2">
      <c r="A12" s="6"/>
      <c r="B12" s="54">
        <v>4</v>
      </c>
      <c r="C12" s="68"/>
      <c r="D12" s="3"/>
      <c r="E12" s="3"/>
      <c r="F12" s="3"/>
      <c r="G12" s="3"/>
      <c r="H12" s="3"/>
      <c r="I12" s="3"/>
      <c r="J12" s="4"/>
    </row>
    <row r="13" spans="1:14" x14ac:dyDescent="0.2">
      <c r="A13" s="6"/>
      <c r="B13" s="54">
        <v>5</v>
      </c>
      <c r="C13" s="68"/>
      <c r="D13" s="3"/>
      <c r="E13" s="3"/>
      <c r="F13" s="3"/>
      <c r="G13" s="3"/>
      <c r="H13" s="3"/>
      <c r="I13" s="3"/>
      <c r="J13" s="4"/>
    </row>
    <row r="14" spans="1:14" s="5" customFormat="1" x14ac:dyDescent="0.2">
      <c r="A14" s="1"/>
      <c r="B14" s="54">
        <v>6</v>
      </c>
      <c r="C14" s="68"/>
      <c r="D14" s="2"/>
      <c r="E14" s="2"/>
      <c r="F14" s="2"/>
      <c r="G14" s="2"/>
      <c r="H14" s="3"/>
      <c r="I14" s="2"/>
      <c r="J14" s="4"/>
      <c r="K14" s="2"/>
      <c r="L14" s="50"/>
    </row>
    <row r="15" spans="1:14" s="5" customFormat="1" x14ac:dyDescent="0.2">
      <c r="A15" s="1"/>
      <c r="B15" s="54">
        <v>7</v>
      </c>
      <c r="C15" s="68"/>
      <c r="D15" s="45"/>
      <c r="E15" s="45"/>
      <c r="F15" s="45"/>
      <c r="G15" s="45"/>
      <c r="H15" s="19"/>
      <c r="I15" s="45"/>
      <c r="J15" s="4"/>
      <c r="K15" s="2"/>
      <c r="L15" s="2"/>
    </row>
    <row r="16" spans="1:14" x14ac:dyDescent="0.2">
      <c r="A16" s="6"/>
      <c r="B16" s="54">
        <v>8</v>
      </c>
      <c r="C16" s="68"/>
      <c r="D16" s="3"/>
      <c r="E16" s="3"/>
      <c r="F16" s="3"/>
      <c r="G16" s="3"/>
      <c r="H16" s="3"/>
      <c r="I16" s="3"/>
      <c r="J16" s="4"/>
    </row>
    <row r="17" spans="1:12" x14ac:dyDescent="0.2">
      <c r="A17" s="6"/>
      <c r="B17" s="54">
        <v>9</v>
      </c>
      <c r="C17" s="68"/>
      <c r="D17" s="45"/>
      <c r="E17" s="45"/>
      <c r="F17" s="45"/>
      <c r="G17" s="45"/>
      <c r="H17" s="19"/>
      <c r="I17" s="45"/>
      <c r="J17" s="4"/>
    </row>
    <row r="18" spans="1:12" x14ac:dyDescent="0.2">
      <c r="A18" s="6"/>
      <c r="B18" s="54">
        <v>10</v>
      </c>
      <c r="C18" s="68"/>
      <c r="D18" s="3"/>
      <c r="E18" s="3"/>
      <c r="F18" s="3"/>
      <c r="G18" s="3"/>
      <c r="H18" s="3"/>
      <c r="I18" s="3"/>
      <c r="J18" s="4"/>
    </row>
    <row r="19" spans="1:12" x14ac:dyDescent="0.2">
      <c r="A19" s="6"/>
      <c r="B19" s="54">
        <v>11</v>
      </c>
      <c r="C19" s="68"/>
      <c r="D19" s="45"/>
      <c r="E19" s="45"/>
      <c r="F19" s="45"/>
      <c r="G19" s="45"/>
      <c r="H19" s="19"/>
      <c r="I19" s="45"/>
      <c r="J19" s="4"/>
    </row>
    <row r="20" spans="1:12" x14ac:dyDescent="0.2">
      <c r="A20" s="6"/>
      <c r="B20" s="54">
        <v>12</v>
      </c>
      <c r="C20" s="68"/>
      <c r="D20" s="3"/>
      <c r="E20" s="3"/>
      <c r="F20" s="3"/>
      <c r="G20" s="3"/>
      <c r="H20" s="3"/>
      <c r="I20" s="3"/>
      <c r="J20" s="4"/>
    </row>
    <row r="21" spans="1:12" x14ac:dyDescent="0.2">
      <c r="A21" s="6"/>
      <c r="B21" s="54">
        <v>13</v>
      </c>
      <c r="C21" s="68"/>
      <c r="D21" s="45"/>
      <c r="E21" s="45"/>
      <c r="F21" s="45"/>
      <c r="G21" s="45"/>
      <c r="H21" s="19"/>
      <c r="I21" s="45"/>
      <c r="J21" s="4"/>
    </row>
    <row r="22" spans="1:12" x14ac:dyDescent="0.2">
      <c r="A22" s="6"/>
      <c r="B22" s="54">
        <v>14</v>
      </c>
      <c r="C22" s="69"/>
      <c r="D22" s="3"/>
      <c r="E22" s="3"/>
      <c r="F22" s="3"/>
      <c r="G22" s="3"/>
      <c r="H22" s="3"/>
      <c r="I22" s="3"/>
      <c r="J22" s="4"/>
    </row>
    <row r="23" spans="1:12" x14ac:dyDescent="0.2">
      <c r="A23" s="6"/>
      <c r="B23" s="54">
        <v>15</v>
      </c>
      <c r="C23" s="69"/>
      <c r="D23" s="45"/>
      <c r="E23" s="45"/>
      <c r="F23" s="45"/>
      <c r="G23" s="45"/>
      <c r="H23" s="19"/>
      <c r="I23" s="45"/>
      <c r="J23" s="4"/>
    </row>
    <row r="24" spans="1:12" x14ac:dyDescent="0.2">
      <c r="A24" s="6"/>
      <c r="B24" s="54">
        <v>16</v>
      </c>
      <c r="C24" s="69"/>
      <c r="D24" s="3"/>
      <c r="E24" s="3"/>
      <c r="F24" s="3"/>
      <c r="G24" s="3"/>
      <c r="H24" s="3"/>
      <c r="I24" s="3"/>
      <c r="J24" s="4"/>
    </row>
    <row r="25" spans="1:12" x14ac:dyDescent="0.2">
      <c r="A25" s="6"/>
      <c r="B25" s="54">
        <v>17</v>
      </c>
      <c r="C25" s="69"/>
      <c r="D25" s="45"/>
      <c r="E25" s="45"/>
      <c r="F25" s="45"/>
      <c r="G25" s="45"/>
      <c r="H25" s="19"/>
      <c r="I25" s="45"/>
      <c r="J25" s="4"/>
    </row>
    <row r="26" spans="1:12" s="5" customFormat="1" x14ac:dyDescent="0.2">
      <c r="A26" s="1"/>
      <c r="B26" s="54">
        <v>18</v>
      </c>
      <c r="C26" s="69"/>
      <c r="D26" s="3"/>
      <c r="E26" s="3"/>
      <c r="F26" s="3"/>
      <c r="G26" s="3"/>
      <c r="H26" s="3"/>
      <c r="I26" s="3"/>
      <c r="J26" s="4"/>
      <c r="K26" s="2"/>
      <c r="L26" s="50"/>
    </row>
    <row r="27" spans="1:12" x14ac:dyDescent="0.2">
      <c r="A27" s="6"/>
      <c r="B27" s="54">
        <v>19</v>
      </c>
      <c r="C27" s="69"/>
      <c r="D27" s="45"/>
      <c r="E27" s="45"/>
      <c r="F27" s="45"/>
      <c r="G27" s="45"/>
      <c r="H27" s="19"/>
      <c r="I27" s="45"/>
      <c r="J27" s="4"/>
      <c r="K27" s="3"/>
      <c r="L27" s="4"/>
    </row>
    <row r="28" spans="1:12" x14ac:dyDescent="0.2">
      <c r="A28" s="6"/>
      <c r="B28" s="54">
        <v>20</v>
      </c>
      <c r="C28" s="69"/>
      <c r="D28" s="3"/>
      <c r="E28" s="3"/>
      <c r="F28" s="3"/>
      <c r="G28" s="3"/>
      <c r="H28" s="3"/>
      <c r="I28" s="3"/>
      <c r="J28" s="4"/>
      <c r="K28" s="3"/>
      <c r="L28" s="4"/>
    </row>
    <row r="29" spans="1:12" x14ac:dyDescent="0.2">
      <c r="A29" s="6"/>
      <c r="B29" s="54">
        <v>21</v>
      </c>
      <c r="C29" s="69"/>
      <c r="D29" s="45"/>
      <c r="E29" s="45"/>
      <c r="F29" s="45"/>
      <c r="G29" s="45"/>
      <c r="H29" s="19"/>
      <c r="I29" s="45"/>
      <c r="J29" s="4"/>
      <c r="K29" s="3"/>
      <c r="L29" s="4"/>
    </row>
    <row r="30" spans="1:12" x14ac:dyDescent="0.2">
      <c r="A30" s="6"/>
      <c r="B30" s="54">
        <v>22</v>
      </c>
      <c r="C30" s="69"/>
      <c r="D30" s="3"/>
      <c r="E30" s="3"/>
      <c r="F30" s="3"/>
      <c r="G30" s="3"/>
      <c r="H30" s="3"/>
      <c r="I30" s="3"/>
      <c r="J30" s="4"/>
      <c r="K30" s="3"/>
      <c r="L30" s="4"/>
    </row>
    <row r="31" spans="1:12" x14ac:dyDescent="0.2">
      <c r="A31" s="6"/>
      <c r="B31" s="54">
        <v>23</v>
      </c>
      <c r="C31" s="69"/>
      <c r="D31" s="45"/>
      <c r="E31" s="45"/>
      <c r="F31" s="45"/>
      <c r="G31" s="45"/>
      <c r="H31" s="19"/>
      <c r="I31" s="45"/>
      <c r="J31" s="4"/>
      <c r="K31" s="3"/>
      <c r="L31" s="4"/>
    </row>
    <row r="32" spans="1:12" x14ac:dyDescent="0.2">
      <c r="A32" s="6"/>
      <c r="B32" s="54">
        <v>24</v>
      </c>
      <c r="C32" s="69"/>
      <c r="D32" s="3"/>
      <c r="E32" s="3"/>
      <c r="F32" s="3"/>
      <c r="G32" s="3"/>
      <c r="H32" s="3"/>
      <c r="I32" s="3"/>
      <c r="J32" s="4"/>
    </row>
    <row r="33" spans="1:12" x14ac:dyDescent="0.2">
      <c r="A33" s="6"/>
      <c r="B33" s="54">
        <v>25</v>
      </c>
      <c r="C33" s="69"/>
      <c r="D33" s="45"/>
      <c r="E33" s="45"/>
      <c r="F33" s="45"/>
      <c r="G33" s="45"/>
      <c r="H33" s="19"/>
      <c r="I33" s="45"/>
      <c r="J33" s="4"/>
    </row>
    <row r="34" spans="1:12" ht="13.5" thickBot="1" x14ac:dyDescent="0.25">
      <c r="A34" s="6"/>
      <c r="B34" s="54">
        <v>26</v>
      </c>
      <c r="C34" s="69"/>
      <c r="D34" s="3"/>
      <c r="E34" s="3"/>
      <c r="F34" s="3"/>
      <c r="G34" s="3"/>
      <c r="H34" s="3"/>
      <c r="I34" s="3"/>
      <c r="J34" s="4"/>
    </row>
    <row r="35" spans="1:12" ht="16.5" thickBot="1" x14ac:dyDescent="0.3">
      <c r="A35" s="6"/>
      <c r="B35" s="54">
        <v>27</v>
      </c>
      <c r="C35" s="69"/>
      <c r="D35" s="45"/>
      <c r="E35" s="45"/>
      <c r="F35" s="386" t="s">
        <v>27</v>
      </c>
      <c r="G35" s="387"/>
      <c r="H35" s="388"/>
      <c r="I35" s="43">
        <f>+N9</f>
        <v>0</v>
      </c>
      <c r="J35" s="4"/>
    </row>
    <row r="36" spans="1:12" x14ac:dyDescent="0.2">
      <c r="A36" s="6"/>
      <c r="B36" s="54">
        <v>28</v>
      </c>
      <c r="C36" s="69"/>
      <c r="D36" s="3"/>
      <c r="E36" s="3"/>
      <c r="F36" s="3"/>
      <c r="G36" s="3"/>
      <c r="H36" s="3"/>
      <c r="I36" s="3"/>
      <c r="J36" s="4"/>
    </row>
    <row r="37" spans="1:12" s="5" customFormat="1" ht="13.5" thickBot="1" x14ac:dyDescent="0.25">
      <c r="A37" s="1"/>
      <c r="B37" s="54">
        <v>29</v>
      </c>
      <c r="C37" s="69"/>
      <c r="D37" s="45"/>
      <c r="E37" s="45"/>
      <c r="F37" s="45"/>
      <c r="G37" s="45"/>
      <c r="H37" s="19"/>
      <c r="I37" s="45"/>
      <c r="J37" s="4"/>
      <c r="K37" s="2"/>
      <c r="L37" s="50"/>
    </row>
    <row r="38" spans="1:12" ht="16.5" thickBot="1" x14ac:dyDescent="0.3">
      <c r="A38" s="6"/>
      <c r="B38" s="55">
        <v>30</v>
      </c>
      <c r="C38" s="70"/>
      <c r="D38" s="3"/>
      <c r="E38" s="3"/>
      <c r="F38" s="386" t="s">
        <v>26</v>
      </c>
      <c r="G38" s="387"/>
      <c r="H38" s="388"/>
      <c r="I38" s="27">
        <f>Simulador!D117</f>
        <v>0</v>
      </c>
      <c r="J38" s="4"/>
      <c r="K38" s="3"/>
      <c r="L38" s="4"/>
    </row>
    <row r="39" spans="1:12" x14ac:dyDescent="0.2">
      <c r="A39" s="6"/>
      <c r="B39" s="44"/>
      <c r="C39" s="45"/>
      <c r="D39" s="45"/>
      <c r="E39" s="45"/>
      <c r="F39" s="45"/>
      <c r="G39" s="45"/>
      <c r="H39" s="19"/>
      <c r="I39" s="45"/>
      <c r="J39" s="4"/>
      <c r="K39" s="3"/>
      <c r="L39" s="4"/>
    </row>
    <row r="40" spans="1:12" x14ac:dyDescent="0.2">
      <c r="A40" s="6"/>
      <c r="B40" s="44"/>
      <c r="C40" s="45"/>
      <c r="D40" s="45"/>
      <c r="E40" s="45"/>
      <c r="F40" s="45"/>
      <c r="G40" s="45"/>
      <c r="H40" s="19"/>
      <c r="I40" s="45"/>
      <c r="J40" s="4"/>
      <c r="K40" s="3"/>
      <c r="L40" s="4"/>
    </row>
    <row r="41" spans="1:12" ht="13.5" thickBot="1" x14ac:dyDescent="0.25">
      <c r="A41" s="6"/>
      <c r="B41" s="44"/>
      <c r="C41" s="45"/>
      <c r="D41" s="45"/>
      <c r="E41" s="45"/>
      <c r="F41" s="45"/>
      <c r="G41" s="45"/>
      <c r="H41" s="19"/>
      <c r="I41" s="45"/>
      <c r="J41" s="4"/>
      <c r="K41" s="3"/>
      <c r="L41" s="4"/>
    </row>
    <row r="42" spans="1:12" ht="61.5" customHeight="1" thickBot="1" x14ac:dyDescent="0.25">
      <c r="A42" s="6"/>
      <c r="B42" s="56" t="s">
        <v>38</v>
      </c>
      <c r="C42" s="57" t="s">
        <v>47</v>
      </c>
      <c r="D42" s="57" t="s">
        <v>39</v>
      </c>
      <c r="E42" s="57" t="s">
        <v>40</v>
      </c>
      <c r="F42" s="57" t="s">
        <v>41</v>
      </c>
      <c r="G42" s="57" t="s">
        <v>42</v>
      </c>
      <c r="H42" s="57" t="s">
        <v>43</v>
      </c>
      <c r="I42" s="58" t="s">
        <v>44</v>
      </c>
      <c r="J42" s="4"/>
      <c r="K42" s="3"/>
      <c r="L42" s="4"/>
    </row>
    <row r="43" spans="1:12" ht="13.5" thickTop="1" x14ac:dyDescent="0.2">
      <c r="A43" s="6"/>
      <c r="B43" s="59">
        <v>1</v>
      </c>
      <c r="C43" s="60" t="e">
        <f>+C9/Simulador!$F$27</f>
        <v>#DIV/0!</v>
      </c>
      <c r="D43" s="61" t="e">
        <f t="shared" ref="D43:D72" si="0">+IF(C43&gt;0,25%,0)</f>
        <v>#DIV/0!</v>
      </c>
      <c r="E43" s="62" t="e">
        <f>+C43*D43</f>
        <v>#DIV/0!</v>
      </c>
      <c r="F43" s="61" t="e">
        <f>+IF(AND(Simulador!$I$16="SI",E43&gt;0),5%,10%)</f>
        <v>#DIV/0!</v>
      </c>
      <c r="G43" s="62" t="e">
        <f>+C43*F43</f>
        <v>#DIV/0!</v>
      </c>
      <c r="H43" s="62" t="e">
        <f>MIN((E43-G43),Simulador!D117)</f>
        <v>#DIV/0!</v>
      </c>
      <c r="I43" s="63" t="e">
        <f>MAX((I38-H43),0)</f>
        <v>#DIV/0!</v>
      </c>
      <c r="J43" s="4" t="e">
        <f>IF(I43&gt;0,IF(B43=$N$9,"   =&gt; Saldo sin exonerar",""),"")</f>
        <v>#DIV/0!</v>
      </c>
      <c r="K43" s="3"/>
      <c r="L43" s="4"/>
    </row>
    <row r="44" spans="1:12" x14ac:dyDescent="0.2">
      <c r="A44" s="6"/>
      <c r="B44" s="64">
        <v>2</v>
      </c>
      <c r="C44" s="60" t="e">
        <f>+C10/Simulador!$F$27</f>
        <v>#DIV/0!</v>
      </c>
      <c r="D44" s="65" t="e">
        <f t="shared" si="0"/>
        <v>#DIV/0!</v>
      </c>
      <c r="E44" s="66" t="e">
        <f t="shared" ref="E44:E72" si="1">+C44*D44</f>
        <v>#DIV/0!</v>
      </c>
      <c r="F44" s="61" t="e">
        <f>+IF(AND(Simulador!$I$16="SI",E44&gt;0),5%,10%)</f>
        <v>#DIV/0!</v>
      </c>
      <c r="G44" s="66" t="e">
        <f t="shared" ref="G44:G72" si="2">+C44*F44</f>
        <v>#DIV/0!</v>
      </c>
      <c r="H44" s="66" t="e">
        <f>MIN((E44-G44),I43)</f>
        <v>#DIV/0!</v>
      </c>
      <c r="I44" s="67" t="e">
        <f>MAX((I43-H44),0)</f>
        <v>#DIV/0!</v>
      </c>
      <c r="J44" s="4" t="e">
        <f t="shared" ref="J44:J72" si="3">IF(I44&gt;0,IF(B44=$N$9,"   =&gt; Saldo sin exonerar",""),"")</f>
        <v>#DIV/0!</v>
      </c>
      <c r="K44" s="3"/>
      <c r="L44" s="4"/>
    </row>
    <row r="45" spans="1:12" x14ac:dyDescent="0.2">
      <c r="A45" s="6"/>
      <c r="B45" s="64">
        <v>3</v>
      </c>
      <c r="C45" s="60" t="e">
        <f>+C11/Simulador!$F$27</f>
        <v>#DIV/0!</v>
      </c>
      <c r="D45" s="65" t="e">
        <f t="shared" si="0"/>
        <v>#DIV/0!</v>
      </c>
      <c r="E45" s="66" t="e">
        <f t="shared" si="1"/>
        <v>#DIV/0!</v>
      </c>
      <c r="F45" s="61" t="e">
        <f>+IF(AND(Simulador!$I$16="SI",E45&gt;0),5%,10%)</f>
        <v>#DIV/0!</v>
      </c>
      <c r="G45" s="66" t="e">
        <f t="shared" si="2"/>
        <v>#DIV/0!</v>
      </c>
      <c r="H45" s="66" t="e">
        <f t="shared" ref="H45:H72" si="4">MIN((E45-G45),I44)</f>
        <v>#DIV/0!</v>
      </c>
      <c r="I45" s="67" t="e">
        <f t="shared" ref="I45:I72" si="5">MAX((I44-H45),0)</f>
        <v>#DIV/0!</v>
      </c>
      <c r="J45" s="4" t="e">
        <f t="shared" si="3"/>
        <v>#DIV/0!</v>
      </c>
      <c r="K45" s="3"/>
      <c r="L45" s="4"/>
    </row>
    <row r="46" spans="1:12" x14ac:dyDescent="0.2">
      <c r="A46" s="6"/>
      <c r="B46" s="64">
        <v>4</v>
      </c>
      <c r="C46" s="60" t="e">
        <f>+C12/Simulador!$F$27</f>
        <v>#DIV/0!</v>
      </c>
      <c r="D46" s="65" t="e">
        <f t="shared" si="0"/>
        <v>#DIV/0!</v>
      </c>
      <c r="E46" s="66" t="e">
        <f t="shared" si="1"/>
        <v>#DIV/0!</v>
      </c>
      <c r="F46" s="61" t="e">
        <f>+IF(AND(Simulador!$I$16="SI",E46&gt;0),5%,10%)</f>
        <v>#DIV/0!</v>
      </c>
      <c r="G46" s="66" t="e">
        <f t="shared" si="2"/>
        <v>#DIV/0!</v>
      </c>
      <c r="H46" s="66" t="e">
        <f t="shared" si="4"/>
        <v>#DIV/0!</v>
      </c>
      <c r="I46" s="67" t="e">
        <f t="shared" si="5"/>
        <v>#DIV/0!</v>
      </c>
      <c r="J46" s="4" t="e">
        <f t="shared" si="3"/>
        <v>#DIV/0!</v>
      </c>
      <c r="K46" s="3"/>
      <c r="L46" s="4"/>
    </row>
    <row r="47" spans="1:12" x14ac:dyDescent="0.2">
      <c r="A47" s="6"/>
      <c r="B47" s="64">
        <v>5</v>
      </c>
      <c r="C47" s="60" t="e">
        <f>+C13/Simulador!$F$27</f>
        <v>#DIV/0!</v>
      </c>
      <c r="D47" s="65" t="e">
        <f t="shared" si="0"/>
        <v>#DIV/0!</v>
      </c>
      <c r="E47" s="66" t="e">
        <f t="shared" si="1"/>
        <v>#DIV/0!</v>
      </c>
      <c r="F47" s="61" t="e">
        <f>+IF(AND(Simulador!$I$16="SI",E47&gt;0),5%,10%)</f>
        <v>#DIV/0!</v>
      </c>
      <c r="G47" s="66" t="e">
        <f t="shared" si="2"/>
        <v>#DIV/0!</v>
      </c>
      <c r="H47" s="66" t="e">
        <f t="shared" si="4"/>
        <v>#DIV/0!</v>
      </c>
      <c r="I47" s="67" t="e">
        <f t="shared" si="5"/>
        <v>#DIV/0!</v>
      </c>
      <c r="J47" s="4" t="e">
        <f t="shared" si="3"/>
        <v>#DIV/0!</v>
      </c>
      <c r="K47" s="3"/>
      <c r="L47" s="4"/>
    </row>
    <row r="48" spans="1:12" x14ac:dyDescent="0.2">
      <c r="A48" s="6"/>
      <c r="B48" s="64">
        <v>6</v>
      </c>
      <c r="C48" s="60" t="e">
        <f>+C14/Simulador!$F$27</f>
        <v>#DIV/0!</v>
      </c>
      <c r="D48" s="65" t="e">
        <f t="shared" si="0"/>
        <v>#DIV/0!</v>
      </c>
      <c r="E48" s="66" t="e">
        <f t="shared" si="1"/>
        <v>#DIV/0!</v>
      </c>
      <c r="F48" s="61" t="e">
        <f>+IF(AND(Simulador!$I$16="SI",E48&gt;0),5%,10%)</f>
        <v>#DIV/0!</v>
      </c>
      <c r="G48" s="66" t="e">
        <f t="shared" si="2"/>
        <v>#DIV/0!</v>
      </c>
      <c r="H48" s="66" t="e">
        <f t="shared" si="4"/>
        <v>#DIV/0!</v>
      </c>
      <c r="I48" s="67" t="e">
        <f t="shared" si="5"/>
        <v>#DIV/0!</v>
      </c>
      <c r="J48" s="4" t="e">
        <f t="shared" si="3"/>
        <v>#DIV/0!</v>
      </c>
      <c r="K48" s="3"/>
      <c r="L48" s="4"/>
    </row>
    <row r="49" spans="1:12" x14ac:dyDescent="0.2">
      <c r="A49" s="6"/>
      <c r="B49" s="64">
        <v>7</v>
      </c>
      <c r="C49" s="60" t="e">
        <f>+C15/Simulador!$F$27</f>
        <v>#DIV/0!</v>
      </c>
      <c r="D49" s="65" t="e">
        <f t="shared" si="0"/>
        <v>#DIV/0!</v>
      </c>
      <c r="E49" s="66" t="e">
        <f t="shared" si="1"/>
        <v>#DIV/0!</v>
      </c>
      <c r="F49" s="61" t="e">
        <f>+IF(AND(Simulador!$I$16="SI",E49&gt;0),5%,10%)</f>
        <v>#DIV/0!</v>
      </c>
      <c r="G49" s="66" t="e">
        <f t="shared" si="2"/>
        <v>#DIV/0!</v>
      </c>
      <c r="H49" s="66" t="e">
        <f t="shared" si="4"/>
        <v>#DIV/0!</v>
      </c>
      <c r="I49" s="67" t="e">
        <f t="shared" si="5"/>
        <v>#DIV/0!</v>
      </c>
      <c r="J49" s="4" t="e">
        <f t="shared" si="3"/>
        <v>#DIV/0!</v>
      </c>
      <c r="K49" s="3"/>
      <c r="L49" s="4"/>
    </row>
    <row r="50" spans="1:12" x14ac:dyDescent="0.2">
      <c r="A50" s="6"/>
      <c r="B50" s="64">
        <v>8</v>
      </c>
      <c r="C50" s="60" t="e">
        <f>+C16/Simulador!$F$27</f>
        <v>#DIV/0!</v>
      </c>
      <c r="D50" s="65" t="e">
        <f t="shared" si="0"/>
        <v>#DIV/0!</v>
      </c>
      <c r="E50" s="66" t="e">
        <f t="shared" si="1"/>
        <v>#DIV/0!</v>
      </c>
      <c r="F50" s="61" t="e">
        <f>+IF(AND(Simulador!$I$16="SI",E50&gt;0),5%,10%)</f>
        <v>#DIV/0!</v>
      </c>
      <c r="G50" s="66" t="e">
        <f t="shared" si="2"/>
        <v>#DIV/0!</v>
      </c>
      <c r="H50" s="66" t="e">
        <f t="shared" si="4"/>
        <v>#DIV/0!</v>
      </c>
      <c r="I50" s="67" t="e">
        <f t="shared" si="5"/>
        <v>#DIV/0!</v>
      </c>
      <c r="J50" s="4" t="e">
        <f t="shared" si="3"/>
        <v>#DIV/0!</v>
      </c>
      <c r="K50" s="3"/>
      <c r="L50" s="4"/>
    </row>
    <row r="51" spans="1:12" x14ac:dyDescent="0.2">
      <c r="A51" s="6"/>
      <c r="B51" s="64">
        <v>9</v>
      </c>
      <c r="C51" s="60" t="e">
        <f>+C17/Simulador!$F$27</f>
        <v>#DIV/0!</v>
      </c>
      <c r="D51" s="65" t="e">
        <f t="shared" si="0"/>
        <v>#DIV/0!</v>
      </c>
      <c r="E51" s="66" t="e">
        <f t="shared" si="1"/>
        <v>#DIV/0!</v>
      </c>
      <c r="F51" s="61" t="e">
        <f>+IF(AND(Simulador!$I$16="SI",E51&gt;0),5%,10%)</f>
        <v>#DIV/0!</v>
      </c>
      <c r="G51" s="66" t="e">
        <f t="shared" si="2"/>
        <v>#DIV/0!</v>
      </c>
      <c r="H51" s="66" t="e">
        <f t="shared" si="4"/>
        <v>#DIV/0!</v>
      </c>
      <c r="I51" s="67" t="e">
        <f t="shared" si="5"/>
        <v>#DIV/0!</v>
      </c>
      <c r="J51" s="4" t="e">
        <f t="shared" si="3"/>
        <v>#DIV/0!</v>
      </c>
      <c r="K51" s="3"/>
      <c r="L51" s="4"/>
    </row>
    <row r="52" spans="1:12" x14ac:dyDescent="0.2">
      <c r="A52" s="6"/>
      <c r="B52" s="64">
        <v>10</v>
      </c>
      <c r="C52" s="60" t="e">
        <f>+C18/Simulador!$F$27</f>
        <v>#DIV/0!</v>
      </c>
      <c r="D52" s="65" t="e">
        <f t="shared" si="0"/>
        <v>#DIV/0!</v>
      </c>
      <c r="E52" s="66" t="e">
        <f t="shared" si="1"/>
        <v>#DIV/0!</v>
      </c>
      <c r="F52" s="61" t="e">
        <f>+IF(AND(Simulador!$I$16="SI",E52&gt;0),5%,10%)</f>
        <v>#DIV/0!</v>
      </c>
      <c r="G52" s="66" t="e">
        <f t="shared" si="2"/>
        <v>#DIV/0!</v>
      </c>
      <c r="H52" s="66" t="e">
        <f t="shared" si="4"/>
        <v>#DIV/0!</v>
      </c>
      <c r="I52" s="67" t="e">
        <f t="shared" si="5"/>
        <v>#DIV/0!</v>
      </c>
      <c r="J52" s="4" t="e">
        <f t="shared" si="3"/>
        <v>#DIV/0!</v>
      </c>
      <c r="K52" s="3"/>
      <c r="L52" s="4"/>
    </row>
    <row r="53" spans="1:12" x14ac:dyDescent="0.2">
      <c r="A53" s="6"/>
      <c r="B53" s="64">
        <v>11</v>
      </c>
      <c r="C53" s="60" t="e">
        <f>+C19/Simulador!$F$27</f>
        <v>#DIV/0!</v>
      </c>
      <c r="D53" s="65" t="e">
        <f t="shared" si="0"/>
        <v>#DIV/0!</v>
      </c>
      <c r="E53" s="66" t="e">
        <f t="shared" si="1"/>
        <v>#DIV/0!</v>
      </c>
      <c r="F53" s="61" t="e">
        <f>+IF(AND(Simulador!$I$16="SI",E53&gt;0),5%,10%)</f>
        <v>#DIV/0!</v>
      </c>
      <c r="G53" s="66" t="e">
        <f t="shared" si="2"/>
        <v>#DIV/0!</v>
      </c>
      <c r="H53" s="66" t="e">
        <f t="shared" si="4"/>
        <v>#DIV/0!</v>
      </c>
      <c r="I53" s="67" t="e">
        <f t="shared" si="5"/>
        <v>#DIV/0!</v>
      </c>
      <c r="J53" s="4" t="e">
        <f t="shared" si="3"/>
        <v>#DIV/0!</v>
      </c>
      <c r="K53" s="3"/>
      <c r="L53" s="4"/>
    </row>
    <row r="54" spans="1:12" x14ac:dyDescent="0.2">
      <c r="A54" s="6"/>
      <c r="B54" s="64">
        <v>12</v>
      </c>
      <c r="C54" s="60" t="e">
        <f>+C20/Simulador!$F$27</f>
        <v>#DIV/0!</v>
      </c>
      <c r="D54" s="65" t="e">
        <f t="shared" si="0"/>
        <v>#DIV/0!</v>
      </c>
      <c r="E54" s="66" t="e">
        <f t="shared" si="1"/>
        <v>#DIV/0!</v>
      </c>
      <c r="F54" s="61" t="e">
        <f>+IF(AND(Simulador!$I$16="SI",E54&gt;0),5%,10%)</f>
        <v>#DIV/0!</v>
      </c>
      <c r="G54" s="66" t="e">
        <f t="shared" si="2"/>
        <v>#DIV/0!</v>
      </c>
      <c r="H54" s="66" t="e">
        <f t="shared" si="4"/>
        <v>#DIV/0!</v>
      </c>
      <c r="I54" s="67" t="e">
        <f t="shared" si="5"/>
        <v>#DIV/0!</v>
      </c>
      <c r="J54" s="4" t="e">
        <f t="shared" si="3"/>
        <v>#DIV/0!</v>
      </c>
      <c r="K54" s="3"/>
      <c r="L54" s="4"/>
    </row>
    <row r="55" spans="1:12" x14ac:dyDescent="0.2">
      <c r="A55" s="6"/>
      <c r="B55" s="64">
        <v>13</v>
      </c>
      <c r="C55" s="60" t="e">
        <f>+C21/Simulador!$F$27</f>
        <v>#DIV/0!</v>
      </c>
      <c r="D55" s="65" t="e">
        <f t="shared" si="0"/>
        <v>#DIV/0!</v>
      </c>
      <c r="E55" s="66" t="e">
        <f t="shared" si="1"/>
        <v>#DIV/0!</v>
      </c>
      <c r="F55" s="61" t="e">
        <f>+IF(AND(Simulador!$I$16="SI",E55&gt;0),5%,10%)</f>
        <v>#DIV/0!</v>
      </c>
      <c r="G55" s="66" t="e">
        <f t="shared" si="2"/>
        <v>#DIV/0!</v>
      </c>
      <c r="H55" s="66" t="e">
        <f t="shared" si="4"/>
        <v>#DIV/0!</v>
      </c>
      <c r="I55" s="67" t="e">
        <f t="shared" si="5"/>
        <v>#DIV/0!</v>
      </c>
      <c r="J55" s="4" t="e">
        <f t="shared" si="3"/>
        <v>#DIV/0!</v>
      </c>
      <c r="K55" s="3"/>
      <c r="L55" s="4"/>
    </row>
    <row r="56" spans="1:12" x14ac:dyDescent="0.2">
      <c r="A56" s="6"/>
      <c r="B56" s="64">
        <v>14</v>
      </c>
      <c r="C56" s="60" t="e">
        <f>+C22/Simulador!$F$27</f>
        <v>#DIV/0!</v>
      </c>
      <c r="D56" s="65" t="e">
        <f t="shared" si="0"/>
        <v>#DIV/0!</v>
      </c>
      <c r="E56" s="66" t="e">
        <f t="shared" si="1"/>
        <v>#DIV/0!</v>
      </c>
      <c r="F56" s="61" t="e">
        <f>+IF(AND(Simulador!$I$16="SI",E56&gt;0),5%,10%)</f>
        <v>#DIV/0!</v>
      </c>
      <c r="G56" s="66" t="e">
        <f t="shared" si="2"/>
        <v>#DIV/0!</v>
      </c>
      <c r="H56" s="66" t="e">
        <f t="shared" si="4"/>
        <v>#DIV/0!</v>
      </c>
      <c r="I56" s="67" t="e">
        <f t="shared" si="5"/>
        <v>#DIV/0!</v>
      </c>
      <c r="J56" s="4" t="e">
        <f t="shared" si="3"/>
        <v>#DIV/0!</v>
      </c>
      <c r="K56" s="3"/>
      <c r="L56" s="4"/>
    </row>
    <row r="57" spans="1:12" x14ac:dyDescent="0.2">
      <c r="A57" s="6"/>
      <c r="B57" s="64">
        <v>15</v>
      </c>
      <c r="C57" s="60" t="e">
        <f>+C23/Simulador!$F$27</f>
        <v>#DIV/0!</v>
      </c>
      <c r="D57" s="65" t="e">
        <f t="shared" si="0"/>
        <v>#DIV/0!</v>
      </c>
      <c r="E57" s="66" t="e">
        <f t="shared" si="1"/>
        <v>#DIV/0!</v>
      </c>
      <c r="F57" s="61" t="e">
        <f>+IF(AND(Simulador!$I$16="SI",E57&gt;0),5%,10%)</f>
        <v>#DIV/0!</v>
      </c>
      <c r="G57" s="66" t="e">
        <f t="shared" si="2"/>
        <v>#DIV/0!</v>
      </c>
      <c r="H57" s="66" t="e">
        <f t="shared" si="4"/>
        <v>#DIV/0!</v>
      </c>
      <c r="I57" s="67" t="e">
        <f t="shared" si="5"/>
        <v>#DIV/0!</v>
      </c>
      <c r="J57" s="4" t="e">
        <f t="shared" si="3"/>
        <v>#DIV/0!</v>
      </c>
      <c r="K57" s="3"/>
      <c r="L57" s="4"/>
    </row>
    <row r="58" spans="1:12" x14ac:dyDescent="0.2">
      <c r="A58" s="6"/>
      <c r="B58" s="64">
        <v>16</v>
      </c>
      <c r="C58" s="60" t="e">
        <f>+C24/Simulador!$F$27</f>
        <v>#DIV/0!</v>
      </c>
      <c r="D58" s="65" t="e">
        <f t="shared" si="0"/>
        <v>#DIV/0!</v>
      </c>
      <c r="E58" s="66" t="e">
        <f t="shared" si="1"/>
        <v>#DIV/0!</v>
      </c>
      <c r="F58" s="61" t="e">
        <f>+IF(AND(Simulador!$I$16="SI",E58&gt;0),5%,10%)</f>
        <v>#DIV/0!</v>
      </c>
      <c r="G58" s="66" t="e">
        <f t="shared" si="2"/>
        <v>#DIV/0!</v>
      </c>
      <c r="H58" s="66" t="e">
        <f t="shared" si="4"/>
        <v>#DIV/0!</v>
      </c>
      <c r="I58" s="67" t="e">
        <f t="shared" si="5"/>
        <v>#DIV/0!</v>
      </c>
      <c r="J58" s="4" t="e">
        <f t="shared" si="3"/>
        <v>#DIV/0!</v>
      </c>
      <c r="K58" s="3"/>
      <c r="L58" s="4"/>
    </row>
    <row r="59" spans="1:12" x14ac:dyDescent="0.2">
      <c r="A59" s="6"/>
      <c r="B59" s="64">
        <v>17</v>
      </c>
      <c r="C59" s="60" t="e">
        <f>+C25/Simulador!$F$27</f>
        <v>#DIV/0!</v>
      </c>
      <c r="D59" s="65" t="e">
        <f t="shared" si="0"/>
        <v>#DIV/0!</v>
      </c>
      <c r="E59" s="66" t="e">
        <f t="shared" si="1"/>
        <v>#DIV/0!</v>
      </c>
      <c r="F59" s="61" t="e">
        <f>+IF(AND(Simulador!$I$16="SI",E59&gt;0),5%,10%)</f>
        <v>#DIV/0!</v>
      </c>
      <c r="G59" s="66" t="e">
        <f t="shared" si="2"/>
        <v>#DIV/0!</v>
      </c>
      <c r="H59" s="66" t="e">
        <f t="shared" si="4"/>
        <v>#DIV/0!</v>
      </c>
      <c r="I59" s="67" t="e">
        <f t="shared" si="5"/>
        <v>#DIV/0!</v>
      </c>
      <c r="J59" s="4" t="e">
        <f t="shared" si="3"/>
        <v>#DIV/0!</v>
      </c>
      <c r="K59" s="3"/>
      <c r="L59" s="4"/>
    </row>
    <row r="60" spans="1:12" x14ac:dyDescent="0.2">
      <c r="A60" s="6"/>
      <c r="B60" s="64">
        <v>18</v>
      </c>
      <c r="C60" s="60" t="e">
        <f>+C26/Simulador!$F$27</f>
        <v>#DIV/0!</v>
      </c>
      <c r="D60" s="65" t="e">
        <f t="shared" si="0"/>
        <v>#DIV/0!</v>
      </c>
      <c r="E60" s="66" t="e">
        <f t="shared" si="1"/>
        <v>#DIV/0!</v>
      </c>
      <c r="F60" s="61" t="e">
        <f>+IF(AND(Simulador!$I$16="SI",E60&gt;0),5%,10%)</f>
        <v>#DIV/0!</v>
      </c>
      <c r="G60" s="66" t="e">
        <f t="shared" si="2"/>
        <v>#DIV/0!</v>
      </c>
      <c r="H60" s="66" t="e">
        <f t="shared" si="4"/>
        <v>#DIV/0!</v>
      </c>
      <c r="I60" s="67" t="e">
        <f t="shared" si="5"/>
        <v>#DIV/0!</v>
      </c>
      <c r="J60" s="4" t="e">
        <f t="shared" si="3"/>
        <v>#DIV/0!</v>
      </c>
      <c r="K60" s="3"/>
      <c r="L60" s="4"/>
    </row>
    <row r="61" spans="1:12" x14ac:dyDescent="0.2">
      <c r="A61" s="6"/>
      <c r="B61" s="64">
        <v>19</v>
      </c>
      <c r="C61" s="60" t="e">
        <f>+C27/Simulador!$F$27</f>
        <v>#DIV/0!</v>
      </c>
      <c r="D61" s="65" t="e">
        <f t="shared" si="0"/>
        <v>#DIV/0!</v>
      </c>
      <c r="E61" s="66" t="e">
        <f t="shared" si="1"/>
        <v>#DIV/0!</v>
      </c>
      <c r="F61" s="61" t="e">
        <f>+IF(AND(Simulador!$I$16="SI",E61&gt;0),5%,10%)</f>
        <v>#DIV/0!</v>
      </c>
      <c r="G61" s="66" t="e">
        <f t="shared" si="2"/>
        <v>#DIV/0!</v>
      </c>
      <c r="H61" s="66" t="e">
        <f t="shared" si="4"/>
        <v>#DIV/0!</v>
      </c>
      <c r="I61" s="67" t="e">
        <f t="shared" si="5"/>
        <v>#DIV/0!</v>
      </c>
      <c r="J61" s="4" t="e">
        <f t="shared" si="3"/>
        <v>#DIV/0!</v>
      </c>
      <c r="K61" s="3"/>
      <c r="L61" s="4"/>
    </row>
    <row r="62" spans="1:12" x14ac:dyDescent="0.2">
      <c r="A62" s="6"/>
      <c r="B62" s="64">
        <v>20</v>
      </c>
      <c r="C62" s="60" t="e">
        <f>+C28/Simulador!$F$27</f>
        <v>#DIV/0!</v>
      </c>
      <c r="D62" s="65" t="e">
        <f t="shared" si="0"/>
        <v>#DIV/0!</v>
      </c>
      <c r="E62" s="66" t="e">
        <f t="shared" si="1"/>
        <v>#DIV/0!</v>
      </c>
      <c r="F62" s="61" t="e">
        <f>+IF(AND(Simulador!$I$16="SI",E62&gt;0),5%,10%)</f>
        <v>#DIV/0!</v>
      </c>
      <c r="G62" s="66" t="e">
        <f t="shared" si="2"/>
        <v>#DIV/0!</v>
      </c>
      <c r="H62" s="66" t="e">
        <f t="shared" si="4"/>
        <v>#DIV/0!</v>
      </c>
      <c r="I62" s="67" t="e">
        <f t="shared" si="5"/>
        <v>#DIV/0!</v>
      </c>
      <c r="J62" s="4" t="e">
        <f t="shared" si="3"/>
        <v>#DIV/0!</v>
      </c>
      <c r="K62" s="3"/>
      <c r="L62" s="4"/>
    </row>
    <row r="63" spans="1:12" x14ac:dyDescent="0.2">
      <c r="A63" s="6"/>
      <c r="B63" s="64">
        <v>21</v>
      </c>
      <c r="C63" s="60" t="e">
        <f>+C29/Simulador!$F$27</f>
        <v>#DIV/0!</v>
      </c>
      <c r="D63" s="65" t="e">
        <f t="shared" si="0"/>
        <v>#DIV/0!</v>
      </c>
      <c r="E63" s="66" t="e">
        <f t="shared" si="1"/>
        <v>#DIV/0!</v>
      </c>
      <c r="F63" s="61" t="e">
        <f>+IF(AND(Simulador!$I$16="SI",E63&gt;0),5%,10%)</f>
        <v>#DIV/0!</v>
      </c>
      <c r="G63" s="66" t="e">
        <f t="shared" si="2"/>
        <v>#DIV/0!</v>
      </c>
      <c r="H63" s="66" t="e">
        <f t="shared" si="4"/>
        <v>#DIV/0!</v>
      </c>
      <c r="I63" s="67" t="e">
        <f t="shared" si="5"/>
        <v>#DIV/0!</v>
      </c>
      <c r="J63" s="4" t="e">
        <f t="shared" si="3"/>
        <v>#DIV/0!</v>
      </c>
      <c r="K63" s="3"/>
      <c r="L63" s="4"/>
    </row>
    <row r="64" spans="1:12" x14ac:dyDescent="0.2">
      <c r="A64" s="6"/>
      <c r="B64" s="64">
        <v>22</v>
      </c>
      <c r="C64" s="60" t="e">
        <f>+C30/Simulador!$F$27</f>
        <v>#DIV/0!</v>
      </c>
      <c r="D64" s="65" t="e">
        <f t="shared" si="0"/>
        <v>#DIV/0!</v>
      </c>
      <c r="E64" s="66" t="e">
        <f t="shared" si="1"/>
        <v>#DIV/0!</v>
      </c>
      <c r="F64" s="61" t="e">
        <f>+IF(AND(Simulador!$I$16="SI",E64&gt;0),5%,10%)</f>
        <v>#DIV/0!</v>
      </c>
      <c r="G64" s="66" t="e">
        <f t="shared" si="2"/>
        <v>#DIV/0!</v>
      </c>
      <c r="H64" s="66" t="e">
        <f t="shared" si="4"/>
        <v>#DIV/0!</v>
      </c>
      <c r="I64" s="67" t="e">
        <f t="shared" si="5"/>
        <v>#DIV/0!</v>
      </c>
      <c r="J64" s="4" t="e">
        <f t="shared" si="3"/>
        <v>#DIV/0!</v>
      </c>
      <c r="K64" s="3"/>
      <c r="L64" s="4"/>
    </row>
    <row r="65" spans="1:12" x14ac:dyDescent="0.2">
      <c r="A65" s="6"/>
      <c r="B65" s="64">
        <v>23</v>
      </c>
      <c r="C65" s="60" t="e">
        <f>+C31/Simulador!$F$27</f>
        <v>#DIV/0!</v>
      </c>
      <c r="D65" s="65" t="e">
        <f t="shared" si="0"/>
        <v>#DIV/0!</v>
      </c>
      <c r="E65" s="66" t="e">
        <f t="shared" si="1"/>
        <v>#DIV/0!</v>
      </c>
      <c r="F65" s="61" t="e">
        <f>+IF(AND(Simulador!$I$16="SI",E65&gt;0),5%,10%)</f>
        <v>#DIV/0!</v>
      </c>
      <c r="G65" s="66" t="e">
        <f t="shared" si="2"/>
        <v>#DIV/0!</v>
      </c>
      <c r="H65" s="66" t="e">
        <f t="shared" si="4"/>
        <v>#DIV/0!</v>
      </c>
      <c r="I65" s="67" t="e">
        <f t="shared" si="5"/>
        <v>#DIV/0!</v>
      </c>
      <c r="J65" s="4" t="e">
        <f t="shared" si="3"/>
        <v>#DIV/0!</v>
      </c>
      <c r="K65" s="3"/>
      <c r="L65" s="4"/>
    </row>
    <row r="66" spans="1:12" x14ac:dyDescent="0.2">
      <c r="A66" s="6"/>
      <c r="B66" s="64">
        <v>24</v>
      </c>
      <c r="C66" s="60" t="e">
        <f>+C32/Simulador!$F$27</f>
        <v>#DIV/0!</v>
      </c>
      <c r="D66" s="65" t="e">
        <f t="shared" si="0"/>
        <v>#DIV/0!</v>
      </c>
      <c r="E66" s="66" t="e">
        <f t="shared" si="1"/>
        <v>#DIV/0!</v>
      </c>
      <c r="F66" s="61" t="e">
        <f>+IF(AND(Simulador!$I$16="SI",E66&gt;0),5%,10%)</f>
        <v>#DIV/0!</v>
      </c>
      <c r="G66" s="66" t="e">
        <f t="shared" si="2"/>
        <v>#DIV/0!</v>
      </c>
      <c r="H66" s="66" t="e">
        <f t="shared" si="4"/>
        <v>#DIV/0!</v>
      </c>
      <c r="I66" s="67" t="e">
        <f t="shared" si="5"/>
        <v>#DIV/0!</v>
      </c>
      <c r="J66" s="4" t="e">
        <f t="shared" si="3"/>
        <v>#DIV/0!</v>
      </c>
      <c r="K66" s="3"/>
      <c r="L66" s="4"/>
    </row>
    <row r="67" spans="1:12" x14ac:dyDescent="0.2">
      <c r="A67" s="6"/>
      <c r="B67" s="64">
        <v>25</v>
      </c>
      <c r="C67" s="60" t="e">
        <f>+C33/Simulador!$F$27</f>
        <v>#DIV/0!</v>
      </c>
      <c r="D67" s="65" t="e">
        <f t="shared" si="0"/>
        <v>#DIV/0!</v>
      </c>
      <c r="E67" s="66" t="e">
        <f t="shared" si="1"/>
        <v>#DIV/0!</v>
      </c>
      <c r="F67" s="61" t="e">
        <f>+IF(AND(Simulador!$I$16="SI",E67&gt;0),5%,10%)</f>
        <v>#DIV/0!</v>
      </c>
      <c r="G67" s="66" t="e">
        <f t="shared" si="2"/>
        <v>#DIV/0!</v>
      </c>
      <c r="H67" s="66" t="e">
        <f t="shared" si="4"/>
        <v>#DIV/0!</v>
      </c>
      <c r="I67" s="67" t="e">
        <f t="shared" si="5"/>
        <v>#DIV/0!</v>
      </c>
      <c r="J67" s="4" t="e">
        <f t="shared" si="3"/>
        <v>#DIV/0!</v>
      </c>
      <c r="K67" s="3"/>
      <c r="L67" s="4"/>
    </row>
    <row r="68" spans="1:12" x14ac:dyDescent="0.2">
      <c r="A68" s="6"/>
      <c r="B68" s="64">
        <v>26</v>
      </c>
      <c r="C68" s="60" t="e">
        <f>+C34/Simulador!$F$27</f>
        <v>#DIV/0!</v>
      </c>
      <c r="D68" s="65" t="e">
        <f t="shared" si="0"/>
        <v>#DIV/0!</v>
      </c>
      <c r="E68" s="66" t="e">
        <f t="shared" si="1"/>
        <v>#DIV/0!</v>
      </c>
      <c r="F68" s="61" t="e">
        <f>+IF(AND(Simulador!$I$16="SI",E68&gt;0),5%,10%)</f>
        <v>#DIV/0!</v>
      </c>
      <c r="G68" s="66" t="e">
        <f t="shared" si="2"/>
        <v>#DIV/0!</v>
      </c>
      <c r="H68" s="66" t="e">
        <f t="shared" si="4"/>
        <v>#DIV/0!</v>
      </c>
      <c r="I68" s="67" t="e">
        <f t="shared" si="5"/>
        <v>#DIV/0!</v>
      </c>
      <c r="J68" s="4" t="e">
        <f t="shared" si="3"/>
        <v>#DIV/0!</v>
      </c>
      <c r="K68" s="3"/>
      <c r="L68" s="4"/>
    </row>
    <row r="69" spans="1:12" x14ac:dyDescent="0.2">
      <c r="A69" s="6"/>
      <c r="B69" s="64">
        <v>27</v>
      </c>
      <c r="C69" s="60" t="e">
        <f>+C35/Simulador!$F$27</f>
        <v>#DIV/0!</v>
      </c>
      <c r="D69" s="65" t="e">
        <f t="shared" si="0"/>
        <v>#DIV/0!</v>
      </c>
      <c r="E69" s="66" t="e">
        <f t="shared" si="1"/>
        <v>#DIV/0!</v>
      </c>
      <c r="F69" s="61" t="e">
        <f>+IF(AND(Simulador!$I$16="SI",E69&gt;0),5%,10%)</f>
        <v>#DIV/0!</v>
      </c>
      <c r="G69" s="66" t="e">
        <f t="shared" si="2"/>
        <v>#DIV/0!</v>
      </c>
      <c r="H69" s="66" t="e">
        <f t="shared" si="4"/>
        <v>#DIV/0!</v>
      </c>
      <c r="I69" s="67" t="e">
        <f t="shared" si="5"/>
        <v>#DIV/0!</v>
      </c>
      <c r="J69" s="4" t="e">
        <f t="shared" si="3"/>
        <v>#DIV/0!</v>
      </c>
      <c r="K69" s="3"/>
      <c r="L69" s="4"/>
    </row>
    <row r="70" spans="1:12" x14ac:dyDescent="0.2">
      <c r="A70" s="6"/>
      <c r="B70" s="64">
        <v>28</v>
      </c>
      <c r="C70" s="60" t="e">
        <f>+C36/Simulador!$F$27</f>
        <v>#DIV/0!</v>
      </c>
      <c r="D70" s="65" t="e">
        <f t="shared" si="0"/>
        <v>#DIV/0!</v>
      </c>
      <c r="E70" s="66" t="e">
        <f t="shared" si="1"/>
        <v>#DIV/0!</v>
      </c>
      <c r="F70" s="61" t="e">
        <f>+IF(AND(Simulador!$I$16="SI",E70&gt;0),5%,10%)</f>
        <v>#DIV/0!</v>
      </c>
      <c r="G70" s="66" t="e">
        <f t="shared" si="2"/>
        <v>#DIV/0!</v>
      </c>
      <c r="H70" s="66" t="e">
        <f t="shared" si="4"/>
        <v>#DIV/0!</v>
      </c>
      <c r="I70" s="67" t="e">
        <f t="shared" si="5"/>
        <v>#DIV/0!</v>
      </c>
      <c r="J70" s="4" t="e">
        <f t="shared" si="3"/>
        <v>#DIV/0!</v>
      </c>
      <c r="K70" s="3"/>
      <c r="L70" s="4"/>
    </row>
    <row r="71" spans="1:12" x14ac:dyDescent="0.2">
      <c r="A71" s="6"/>
      <c r="B71" s="64">
        <v>29</v>
      </c>
      <c r="C71" s="60" t="e">
        <f>+C37/Simulador!$F$27</f>
        <v>#DIV/0!</v>
      </c>
      <c r="D71" s="65" t="e">
        <f t="shared" si="0"/>
        <v>#DIV/0!</v>
      </c>
      <c r="E71" s="66" t="e">
        <f t="shared" si="1"/>
        <v>#DIV/0!</v>
      </c>
      <c r="F71" s="61" t="e">
        <f>+IF(AND(Simulador!$I$16="SI",E71&gt;0),5%,10%)</f>
        <v>#DIV/0!</v>
      </c>
      <c r="G71" s="66" t="e">
        <f t="shared" si="2"/>
        <v>#DIV/0!</v>
      </c>
      <c r="H71" s="66" t="e">
        <f t="shared" si="4"/>
        <v>#DIV/0!</v>
      </c>
      <c r="I71" s="67" t="e">
        <f t="shared" si="5"/>
        <v>#DIV/0!</v>
      </c>
      <c r="J71" s="4" t="e">
        <f t="shared" si="3"/>
        <v>#DIV/0!</v>
      </c>
      <c r="K71" s="3"/>
      <c r="L71" s="4"/>
    </row>
    <row r="72" spans="1:12" x14ac:dyDescent="0.2">
      <c r="A72" s="6"/>
      <c r="B72" s="64">
        <v>30</v>
      </c>
      <c r="C72" s="60" t="e">
        <f>+C38/Simulador!$F$27</f>
        <v>#DIV/0!</v>
      </c>
      <c r="D72" s="65" t="e">
        <f t="shared" si="0"/>
        <v>#DIV/0!</v>
      </c>
      <c r="E72" s="66" t="e">
        <f t="shared" si="1"/>
        <v>#DIV/0!</v>
      </c>
      <c r="F72" s="61" t="e">
        <f>+IF(AND(Simulador!$I$16="SI",E72&gt;0),5%,10%)</f>
        <v>#DIV/0!</v>
      </c>
      <c r="G72" s="66" t="e">
        <f t="shared" si="2"/>
        <v>#DIV/0!</v>
      </c>
      <c r="H72" s="66" t="e">
        <f t="shared" si="4"/>
        <v>#DIV/0!</v>
      </c>
      <c r="I72" s="67" t="e">
        <f t="shared" si="5"/>
        <v>#DIV/0!</v>
      </c>
      <c r="J72" s="4" t="e">
        <f t="shared" si="3"/>
        <v>#DIV/0!</v>
      </c>
      <c r="K72" s="3"/>
      <c r="L72" s="4"/>
    </row>
    <row r="73" spans="1:12" x14ac:dyDescent="0.2">
      <c r="A73" s="6"/>
      <c r="B73" s="44"/>
      <c r="C73" s="45"/>
      <c r="D73" s="45"/>
      <c r="E73" s="45"/>
      <c r="F73" s="45"/>
      <c r="G73" s="45"/>
      <c r="H73" s="19"/>
      <c r="I73" s="45"/>
      <c r="J73" s="4"/>
      <c r="K73" s="3"/>
      <c r="L73" s="4"/>
    </row>
    <row r="74" spans="1:12" x14ac:dyDescent="0.2">
      <c r="A74" s="6"/>
      <c r="B74" s="3"/>
      <c r="C74" s="3"/>
      <c r="D74" s="3"/>
      <c r="E74" s="3"/>
      <c r="F74" s="3"/>
      <c r="G74" s="3"/>
      <c r="H74" s="3"/>
      <c r="I74" s="3"/>
      <c r="J74" s="4"/>
      <c r="K74" s="3"/>
      <c r="L74" s="4"/>
    </row>
    <row r="75" spans="1:12" x14ac:dyDescent="0.2">
      <c r="A75" s="6"/>
      <c r="B75" s="44"/>
      <c r="C75" s="45"/>
      <c r="D75" s="45"/>
      <c r="E75" s="45"/>
      <c r="F75" s="45"/>
      <c r="G75" s="45"/>
      <c r="H75" s="19"/>
      <c r="I75" s="45"/>
      <c r="J75" s="4"/>
      <c r="K75" s="3"/>
      <c r="L75" s="4"/>
    </row>
    <row r="76" spans="1:12" x14ac:dyDescent="0.2">
      <c r="A76" s="6"/>
      <c r="B76" s="3"/>
      <c r="C76" s="3"/>
      <c r="D76" s="3"/>
      <c r="E76" s="3"/>
      <c r="F76" s="3"/>
      <c r="G76" s="3"/>
      <c r="H76" s="3"/>
      <c r="I76" s="3"/>
      <c r="J76" s="4"/>
      <c r="K76" s="3"/>
      <c r="L76" s="4"/>
    </row>
    <row r="77" spans="1:12" x14ac:dyDescent="0.2">
      <c r="A77" s="6"/>
      <c r="B77" s="44"/>
      <c r="C77" s="45"/>
      <c r="D77" s="45"/>
      <c r="E77" s="45"/>
      <c r="F77" s="45"/>
      <c r="G77" s="45"/>
      <c r="H77" s="19"/>
      <c r="I77" s="45"/>
      <c r="J77" s="4"/>
      <c r="K77" s="3"/>
      <c r="L77" s="4"/>
    </row>
    <row r="78" spans="1:12" x14ac:dyDescent="0.2">
      <c r="A78" s="6"/>
      <c r="B78" s="3"/>
      <c r="C78" s="3"/>
      <c r="D78" s="3"/>
      <c r="E78" s="3"/>
      <c r="F78" s="3"/>
      <c r="G78" s="3"/>
      <c r="H78" s="3"/>
      <c r="I78" s="3"/>
      <c r="J78" s="4"/>
      <c r="K78" s="3"/>
      <c r="L78" s="4"/>
    </row>
    <row r="79" spans="1:12" x14ac:dyDescent="0.2">
      <c r="A79" s="6"/>
      <c r="B79" s="44"/>
      <c r="C79" s="45"/>
      <c r="D79" s="45"/>
      <c r="E79" s="45"/>
      <c r="F79" s="45"/>
      <c r="G79" s="45"/>
      <c r="H79" s="19"/>
      <c r="I79" s="45"/>
      <c r="J79" s="4"/>
      <c r="K79" s="3"/>
      <c r="L79" s="4"/>
    </row>
    <row r="80" spans="1:12" x14ac:dyDescent="0.2">
      <c r="A80" s="6"/>
      <c r="B80" s="3"/>
      <c r="C80" s="3"/>
      <c r="D80" s="3"/>
      <c r="E80" s="3"/>
      <c r="F80" s="3"/>
      <c r="G80" s="3"/>
      <c r="H80" s="3"/>
      <c r="I80" s="3"/>
      <c r="J80" s="4"/>
      <c r="K80" s="3"/>
      <c r="L80" s="4"/>
    </row>
    <row r="81" spans="1:12" x14ac:dyDescent="0.2">
      <c r="A81" s="6"/>
      <c r="B81" s="44"/>
      <c r="C81" s="45"/>
      <c r="D81" s="45"/>
      <c r="E81" s="45"/>
      <c r="F81" s="45"/>
      <c r="G81" s="45"/>
      <c r="H81" s="19"/>
      <c r="I81" s="45"/>
      <c r="J81" s="4"/>
      <c r="K81" s="3"/>
      <c r="L81" s="4"/>
    </row>
    <row r="82" spans="1:12" x14ac:dyDescent="0.2">
      <c r="A82" s="6"/>
      <c r="B82" s="3"/>
      <c r="C82" s="3"/>
      <c r="D82" s="3"/>
      <c r="E82" s="3"/>
      <c r="F82" s="3"/>
      <c r="G82" s="3"/>
      <c r="H82" s="3"/>
      <c r="I82" s="3"/>
      <c r="J82" s="4"/>
      <c r="K82" s="3"/>
      <c r="L82" s="4"/>
    </row>
    <row r="83" spans="1:12" x14ac:dyDescent="0.2">
      <c r="A83" s="6"/>
      <c r="B83" s="44"/>
      <c r="C83" s="45"/>
      <c r="D83" s="45"/>
      <c r="E83" s="45"/>
      <c r="F83" s="45"/>
      <c r="G83" s="45"/>
      <c r="H83" s="19"/>
      <c r="I83" s="45"/>
      <c r="J83" s="4"/>
      <c r="K83" s="3"/>
      <c r="L83" s="4"/>
    </row>
    <row r="84" spans="1:12" x14ac:dyDescent="0.2">
      <c r="A84" s="6"/>
      <c r="B84" s="3"/>
      <c r="C84" s="3"/>
      <c r="D84" s="3"/>
      <c r="E84" s="3"/>
      <c r="F84" s="3"/>
      <c r="G84" s="3"/>
      <c r="H84" s="3"/>
      <c r="I84" s="3"/>
      <c r="J84" s="4"/>
      <c r="K84" s="3"/>
      <c r="L84" s="4"/>
    </row>
    <row r="85" spans="1:12" x14ac:dyDescent="0.2">
      <c r="A85" s="6"/>
      <c r="B85" s="44"/>
      <c r="C85" s="45"/>
      <c r="D85" s="45"/>
      <c r="E85" s="45"/>
      <c r="F85" s="45"/>
      <c r="G85" s="45"/>
      <c r="H85" s="19"/>
      <c r="I85" s="45"/>
      <c r="J85" s="4"/>
      <c r="K85" s="3"/>
      <c r="L85" s="4"/>
    </row>
    <row r="86" spans="1:12" x14ac:dyDescent="0.2">
      <c r="A86" s="6"/>
      <c r="B86" s="3"/>
      <c r="C86" s="3"/>
      <c r="D86" s="3"/>
      <c r="E86" s="3"/>
      <c r="F86" s="3"/>
      <c r="G86" s="3"/>
      <c r="H86" s="3"/>
      <c r="I86" s="3"/>
      <c r="J86" s="4"/>
      <c r="K86" s="3"/>
      <c r="L86" s="4"/>
    </row>
    <row r="87" spans="1:12" x14ac:dyDescent="0.2">
      <c r="A87" s="6"/>
      <c r="B87" s="44"/>
      <c r="C87" s="45"/>
      <c r="D87" s="45"/>
      <c r="E87" s="45"/>
      <c r="F87" s="45"/>
      <c r="G87" s="45"/>
      <c r="H87" s="19"/>
      <c r="I87" s="45"/>
      <c r="J87" s="4"/>
      <c r="K87" s="3"/>
      <c r="L87" s="4"/>
    </row>
    <row r="88" spans="1:12" x14ac:dyDescent="0.2">
      <c r="A88" s="6"/>
      <c r="B88" s="3"/>
      <c r="C88" s="3"/>
      <c r="D88" s="3"/>
      <c r="E88" s="3"/>
      <c r="F88" s="3"/>
      <c r="G88" s="3"/>
      <c r="H88" s="3"/>
      <c r="I88" s="3"/>
      <c r="J88" s="4"/>
      <c r="K88" s="3"/>
      <c r="L88" s="4"/>
    </row>
    <row r="89" spans="1:12" x14ac:dyDescent="0.2">
      <c r="A89" s="6"/>
      <c r="B89" s="44"/>
      <c r="C89" s="45"/>
      <c r="D89" s="45"/>
      <c r="E89" s="45"/>
      <c r="F89" s="45"/>
      <c r="G89" s="45"/>
      <c r="H89" s="19"/>
      <c r="I89" s="45"/>
      <c r="J89" s="4"/>
    </row>
    <row r="90" spans="1:12" ht="13.5" thickBot="1" x14ac:dyDescent="0.25">
      <c r="A90" s="20"/>
      <c r="B90" s="21"/>
      <c r="C90" s="21"/>
      <c r="D90" s="21"/>
      <c r="E90" s="21"/>
      <c r="F90" s="21"/>
      <c r="G90" s="21"/>
      <c r="H90" s="21"/>
      <c r="I90" s="21"/>
      <c r="J90" s="22"/>
    </row>
  </sheetData>
  <sheetProtection selectLockedCells="1"/>
  <mergeCells count="2">
    <mergeCell ref="F35:H35"/>
    <mergeCell ref="F38:H38"/>
  </mergeCells>
  <phoneticPr fontId="2" type="noConversion"/>
  <conditionalFormatting sqref="B9:B38 B43:B72">
    <cfRule type="expression" dxfId="3" priority="2" stopIfTrue="1">
      <formula>$B9&lt;=$N$9</formula>
    </cfRule>
  </conditionalFormatting>
  <conditionalFormatting sqref="C9:C38 C43:C72">
    <cfRule type="expression" dxfId="2" priority="3" stopIfTrue="1">
      <formula>$B9&gt;$N$9</formula>
    </cfRule>
  </conditionalFormatting>
  <conditionalFormatting sqref="D43:E72 G43:I72">
    <cfRule type="expression" dxfId="1" priority="4" stopIfTrue="1">
      <formula>$B43&gt;$N$9</formula>
    </cfRule>
  </conditionalFormatting>
  <conditionalFormatting sqref="F43:F72">
    <cfRule type="expression" dxfId="0" priority="1" stopIfTrue="1">
      <formula>$B43&gt;$N$9</formula>
    </cfRule>
  </conditionalFormatting>
  <dataValidations count="2">
    <dataValidation type="whole" operator="equal" allowBlank="1" showInputMessage="1" showErrorMessage="1" sqref="N9" xr:uid="{00000000-0002-0000-0400-000000000000}">
      <formula1>N9</formula1>
    </dataValidation>
    <dataValidation type="decimal" operator="greaterThanOrEqual" allowBlank="1" showInputMessage="1" showErrorMessage="1" sqref="C9:C38" xr:uid="{00000000-0002-0000-0400-000001000000}">
      <formula1>0</formula1>
    </dataValidation>
  </dataValidation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49"/>
  <sheetViews>
    <sheetView showGridLines="0" zoomScaleNormal="100" workbookViewId="0">
      <selection activeCell="N8" sqref="N8:S8"/>
    </sheetView>
  </sheetViews>
  <sheetFormatPr baseColWidth="10" defaultColWidth="11.42578125" defaultRowHeight="12.75" x14ac:dyDescent="0.2"/>
  <cols>
    <col min="1" max="1" width="3.140625" style="83" customWidth="1"/>
    <col min="2" max="48" width="4.28515625" style="83" customWidth="1"/>
    <col min="49" max="16384" width="11.42578125" style="83"/>
  </cols>
  <sheetData>
    <row r="1" spans="1:40" x14ac:dyDescent="0.2">
      <c r="AL1" s="276"/>
      <c r="AM1" s="277">
        <v>43160</v>
      </c>
      <c r="AN1" s="276"/>
    </row>
    <row r="2" spans="1:40" ht="15.75" x14ac:dyDescent="0.25">
      <c r="A2" s="13"/>
      <c r="B2" s="14" t="s">
        <v>55</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276"/>
      <c r="AM2" s="279">
        <v>43524</v>
      </c>
      <c r="AN2" s="276"/>
    </row>
    <row r="3" spans="1:40" ht="13.5" thickBot="1" x14ac:dyDescent="0.25">
      <c r="AE3" s="84"/>
      <c r="AL3" s="276"/>
      <c r="AM3" s="84">
        <v>43160</v>
      </c>
      <c r="AN3" s="276"/>
    </row>
    <row r="4" spans="1:40" s="85" customFormat="1" ht="176.25" customHeight="1" thickBot="1" x14ac:dyDescent="0.25">
      <c r="B4" s="431" t="s">
        <v>218</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3"/>
      <c r="AL4" s="278"/>
      <c r="AM4" s="278"/>
      <c r="AN4" s="278"/>
    </row>
    <row r="6" spans="1:40" x14ac:dyDescent="0.2">
      <c r="AE6" s="84"/>
    </row>
    <row r="7" spans="1:40" ht="13.5" thickBot="1" x14ac:dyDescent="0.25"/>
    <row r="8" spans="1:40" ht="13.5" thickBot="1" x14ac:dyDescent="0.25">
      <c r="B8" s="389" t="s">
        <v>56</v>
      </c>
      <c r="C8" s="390"/>
      <c r="D8" s="390"/>
      <c r="E8" s="390"/>
      <c r="F8" s="390"/>
      <c r="G8" s="390"/>
      <c r="H8" s="390"/>
      <c r="I8" s="390"/>
      <c r="J8" s="390"/>
      <c r="K8" s="390"/>
      <c r="L8" s="390"/>
      <c r="M8" s="391"/>
      <c r="N8" s="434"/>
      <c r="O8" s="435"/>
      <c r="P8" s="435"/>
      <c r="Q8" s="435"/>
      <c r="R8" s="435"/>
      <c r="S8" s="436"/>
      <c r="T8" s="102" t="str">
        <f>IF(N8=0,"",IF(OR(N8&lt;$AM$1,N8&gt;$AM$2),"La fecha de presentación no está comprendida en el beneficio adicional",""))</f>
        <v/>
      </c>
      <c r="X8" s="86"/>
    </row>
    <row r="9" spans="1:40" ht="13.5" thickBot="1" x14ac:dyDescent="0.25"/>
    <row r="10" spans="1:40" ht="13.5" customHeight="1" thickBot="1" x14ac:dyDescent="0.25">
      <c r="B10" s="389" t="s">
        <v>204</v>
      </c>
      <c r="C10" s="390"/>
      <c r="D10" s="390"/>
      <c r="E10" s="390"/>
      <c r="F10" s="390"/>
      <c r="G10" s="390"/>
      <c r="H10" s="390"/>
      <c r="I10" s="390"/>
      <c r="J10" s="390"/>
      <c r="K10" s="390"/>
      <c r="L10" s="390"/>
      <c r="M10" s="391"/>
      <c r="N10" s="425"/>
      <c r="O10" s="426"/>
      <c r="P10" s="426"/>
      <c r="Q10" s="426"/>
      <c r="R10" s="426"/>
      <c r="S10" s="427"/>
      <c r="T10" s="437" t="str">
        <f>IF([2]Simulador!C27=0,"",IF(SUM(N10,N12,N14)/[2]Simulador!C27&gt;=0.75,"",IF(SUM(N10,N12,N14)=0,"","Para obtener un incremento en el porcentaje de exoneración de IRAE, la inversión entre el 1/6/15 y el 31/12/2017 debe representar al menos el 75% de la inversión total comprometida en el proyecto")))</f>
        <v/>
      </c>
      <c r="U10" s="437"/>
      <c r="V10" s="437"/>
      <c r="W10" s="437"/>
      <c r="X10" s="437"/>
      <c r="Y10" s="437"/>
      <c r="Z10" s="437"/>
      <c r="AA10" s="437"/>
      <c r="AB10" s="437"/>
      <c r="AC10" s="437"/>
      <c r="AD10" s="437"/>
      <c r="AE10" s="437"/>
      <c r="AF10" s="437"/>
      <c r="AG10" s="437"/>
      <c r="AH10" s="437"/>
      <c r="AI10" s="437"/>
    </row>
    <row r="11" spans="1:40" ht="13.5" thickBot="1" x14ac:dyDescent="0.25">
      <c r="N11" s="87"/>
      <c r="O11" s="87"/>
      <c r="P11" s="87"/>
      <c r="Q11" s="87"/>
      <c r="R11" s="87"/>
      <c r="S11" s="87"/>
      <c r="T11" s="437"/>
      <c r="U11" s="437"/>
      <c r="V11" s="437"/>
      <c r="W11" s="437"/>
      <c r="X11" s="437"/>
      <c r="Y11" s="437"/>
      <c r="Z11" s="437"/>
      <c r="AA11" s="437"/>
      <c r="AB11" s="437"/>
      <c r="AC11" s="437"/>
      <c r="AD11" s="437"/>
      <c r="AE11" s="437"/>
      <c r="AF11" s="437"/>
      <c r="AG11" s="437"/>
      <c r="AH11" s="437"/>
      <c r="AI11" s="437"/>
    </row>
    <row r="12" spans="1:40" ht="13.5" thickBot="1" x14ac:dyDescent="0.25">
      <c r="B12" s="389" t="s">
        <v>198</v>
      </c>
      <c r="C12" s="390"/>
      <c r="D12" s="390"/>
      <c r="E12" s="390"/>
      <c r="F12" s="390"/>
      <c r="G12" s="390"/>
      <c r="H12" s="390"/>
      <c r="I12" s="390"/>
      <c r="J12" s="390"/>
      <c r="K12" s="390"/>
      <c r="L12" s="390"/>
      <c r="M12" s="391"/>
      <c r="N12" s="425"/>
      <c r="O12" s="426"/>
      <c r="P12" s="426"/>
      <c r="Q12" s="426"/>
      <c r="R12" s="426"/>
      <c r="S12" s="427"/>
      <c r="T12" s="437"/>
      <c r="U12" s="437"/>
      <c r="V12" s="437"/>
      <c r="W12" s="437"/>
      <c r="X12" s="437"/>
      <c r="Y12" s="437"/>
      <c r="Z12" s="437"/>
      <c r="AA12" s="437"/>
      <c r="AB12" s="437"/>
      <c r="AC12" s="437"/>
      <c r="AD12" s="437"/>
      <c r="AE12" s="437"/>
      <c r="AF12" s="437"/>
      <c r="AG12" s="437"/>
      <c r="AH12" s="437"/>
      <c r="AI12" s="437"/>
    </row>
    <row r="13" spans="1:40" ht="13.5" thickBot="1" x14ac:dyDescent="0.25">
      <c r="N13" s="87"/>
      <c r="O13" s="87"/>
      <c r="P13" s="87"/>
      <c r="Q13" s="87"/>
      <c r="R13" s="87"/>
      <c r="S13" s="87"/>
      <c r="T13" s="437"/>
      <c r="U13" s="437"/>
      <c r="V13" s="437"/>
      <c r="W13" s="437"/>
      <c r="X13" s="437"/>
      <c r="Y13" s="437"/>
      <c r="Z13" s="437"/>
      <c r="AA13" s="437"/>
      <c r="AB13" s="437"/>
      <c r="AC13" s="437"/>
      <c r="AD13" s="437"/>
      <c r="AE13" s="437"/>
      <c r="AF13" s="437"/>
      <c r="AG13" s="437"/>
      <c r="AH13" s="437"/>
      <c r="AI13" s="437"/>
    </row>
    <row r="14" spans="1:40" ht="13.5" thickBot="1" x14ac:dyDescent="0.25">
      <c r="B14" s="389" t="s">
        <v>199</v>
      </c>
      <c r="C14" s="390"/>
      <c r="D14" s="390"/>
      <c r="E14" s="390"/>
      <c r="F14" s="390"/>
      <c r="G14" s="390"/>
      <c r="H14" s="390"/>
      <c r="I14" s="390"/>
      <c r="J14" s="390"/>
      <c r="K14" s="390"/>
      <c r="L14" s="390"/>
      <c r="M14" s="391"/>
      <c r="N14" s="425"/>
      <c r="O14" s="426"/>
      <c r="P14" s="426"/>
      <c r="Q14" s="426"/>
      <c r="R14" s="426"/>
      <c r="S14" s="427"/>
      <c r="T14" s="437"/>
      <c r="U14" s="437"/>
      <c r="V14" s="437"/>
      <c r="W14" s="437"/>
      <c r="X14" s="437"/>
      <c r="Y14" s="437"/>
      <c r="Z14" s="437"/>
      <c r="AA14" s="437"/>
      <c r="AB14" s="437"/>
      <c r="AC14" s="437"/>
      <c r="AD14" s="437"/>
      <c r="AE14" s="437"/>
      <c r="AF14" s="437"/>
      <c r="AG14" s="437"/>
      <c r="AH14" s="437"/>
      <c r="AI14" s="437"/>
    </row>
    <row r="15" spans="1:40" ht="13.5" thickBot="1" x14ac:dyDescent="0.25">
      <c r="T15" s="88"/>
      <c r="U15" s="88"/>
      <c r="V15" s="88"/>
      <c r="W15" s="88"/>
      <c r="X15" s="88"/>
      <c r="Y15" s="88"/>
      <c r="Z15" s="88"/>
      <c r="AA15" s="88"/>
      <c r="AB15" s="88"/>
      <c r="AC15" s="88"/>
      <c r="AD15" s="88"/>
      <c r="AE15" s="88"/>
      <c r="AF15" s="88"/>
      <c r="AG15" s="88"/>
      <c r="AH15" s="88"/>
      <c r="AI15" s="88"/>
    </row>
    <row r="16" spans="1:40" ht="13.5" thickBot="1" x14ac:dyDescent="0.25">
      <c r="B16" s="389" t="s">
        <v>200</v>
      </c>
      <c r="C16" s="390"/>
      <c r="D16" s="390"/>
      <c r="E16" s="390"/>
      <c r="F16" s="390"/>
      <c r="G16" s="390"/>
      <c r="H16" s="390"/>
      <c r="I16" s="390"/>
      <c r="J16" s="390"/>
      <c r="K16" s="390"/>
      <c r="L16" s="390"/>
      <c r="M16" s="391"/>
      <c r="N16" s="425"/>
      <c r="O16" s="426"/>
      <c r="P16" s="426"/>
      <c r="Q16" s="426"/>
      <c r="R16" s="426"/>
      <c r="S16" s="427"/>
      <c r="T16" s="89"/>
      <c r="U16" s="88"/>
      <c r="V16" s="88"/>
      <c r="W16" s="88"/>
      <c r="X16" s="88"/>
      <c r="Y16" s="88"/>
      <c r="Z16" s="88"/>
      <c r="AA16" s="88"/>
      <c r="AB16" s="88"/>
      <c r="AC16" s="88"/>
      <c r="AD16" s="88"/>
      <c r="AE16" s="88"/>
      <c r="AF16" s="88"/>
      <c r="AG16" s="88"/>
      <c r="AH16" s="88"/>
      <c r="AI16" s="88"/>
    </row>
    <row r="17" spans="2:39" ht="13.5" thickBot="1" x14ac:dyDescent="0.25"/>
    <row r="18" spans="2:39" ht="13.5" thickBot="1" x14ac:dyDescent="0.25">
      <c r="B18" s="389" t="s">
        <v>57</v>
      </c>
      <c r="C18" s="390"/>
      <c r="D18" s="390"/>
      <c r="E18" s="390"/>
      <c r="F18" s="390"/>
      <c r="G18" s="390"/>
      <c r="H18" s="390"/>
      <c r="I18" s="390"/>
      <c r="J18" s="390"/>
      <c r="K18" s="390"/>
      <c r="L18" s="390"/>
      <c r="M18" s="391"/>
      <c r="N18" s="392">
        <f>SUM(N10,N12,N14,N16)</f>
        <v>0</v>
      </c>
      <c r="O18" s="393"/>
      <c r="P18" s="393"/>
      <c r="Q18" s="393"/>
      <c r="R18" s="393"/>
      <c r="S18" s="394"/>
      <c r="T18" s="102" t="str">
        <f>IF(N18&lt;&gt;Simulador!C27,"El monto difiere del indicado en la hoja Simulador","")</f>
        <v/>
      </c>
    </row>
    <row r="20" spans="2:39" x14ac:dyDescent="0.2">
      <c r="T20" s="276"/>
    </row>
    <row r="21" spans="2:39" ht="13.5" thickBot="1" x14ac:dyDescent="0.25"/>
    <row r="22" spans="2:39" ht="13.5" thickBot="1" x14ac:dyDescent="0.25">
      <c r="B22" s="389" t="s">
        <v>58</v>
      </c>
      <c r="C22" s="390"/>
      <c r="D22" s="390"/>
      <c r="E22" s="390"/>
      <c r="F22" s="390"/>
      <c r="G22" s="390"/>
      <c r="H22" s="390"/>
      <c r="I22" s="390"/>
      <c r="J22" s="390"/>
      <c r="K22" s="390"/>
      <c r="L22" s="390"/>
      <c r="M22" s="390"/>
      <c r="N22" s="390"/>
      <c r="O22" s="390"/>
      <c r="P22" s="390"/>
      <c r="Q22" s="391"/>
      <c r="R22" s="428">
        <f>IFERROR(Simulador!$F$110,0)</f>
        <v>0</v>
      </c>
      <c r="S22" s="429"/>
      <c r="T22" s="429"/>
      <c r="U22" s="429"/>
      <c r="V22" s="429"/>
      <c r="W22" s="430"/>
    </row>
    <row r="23" spans="2:39" ht="13.5" thickBot="1" x14ac:dyDescent="0.25"/>
    <row r="24" spans="2:39" ht="13.5" thickBot="1" x14ac:dyDescent="0.25">
      <c r="B24" s="389" t="s">
        <v>59</v>
      </c>
      <c r="C24" s="390"/>
      <c r="D24" s="390"/>
      <c r="E24" s="390"/>
      <c r="F24" s="390"/>
      <c r="G24" s="390"/>
      <c r="H24" s="390"/>
      <c r="I24" s="390"/>
      <c r="J24" s="390"/>
      <c r="K24" s="390"/>
      <c r="L24" s="390"/>
      <c r="M24" s="390"/>
      <c r="N24" s="390"/>
      <c r="O24" s="390"/>
      <c r="P24" s="390"/>
      <c r="Q24" s="391"/>
      <c r="R24" s="419">
        <f>IFERROR(IF(AND(Simulador!I20="SI",Simulador!C27&lt;=3500000),Simulador!$H$114,Simulador!$D$114),0)</f>
        <v>0</v>
      </c>
      <c r="S24" s="420"/>
      <c r="T24" s="420"/>
      <c r="U24" s="420"/>
      <c r="V24" s="420"/>
      <c r="W24" s="421"/>
    </row>
    <row r="25" spans="2:39" ht="13.5" thickBot="1" x14ac:dyDescent="0.25"/>
    <row r="26" spans="2:39" ht="13.5" thickBot="1" x14ac:dyDescent="0.25">
      <c r="B26" s="389" t="s">
        <v>60</v>
      </c>
      <c r="C26" s="390"/>
      <c r="D26" s="390"/>
      <c r="E26" s="390"/>
      <c r="F26" s="390"/>
      <c r="G26" s="390"/>
      <c r="H26" s="390"/>
      <c r="I26" s="390"/>
      <c r="J26" s="390"/>
      <c r="K26" s="390"/>
      <c r="L26" s="390"/>
      <c r="M26" s="390"/>
      <c r="N26" s="390"/>
      <c r="O26" s="390"/>
      <c r="P26" s="390"/>
      <c r="Q26" s="391"/>
      <c r="R26" s="419">
        <f>IF(Simulador!C27=0,0,IF(AND(N8&gt;=$AM$1,N8&lt;=$AM$2,SUM(N10,N12,N14)/Simulador!C27&gt;=0.75),'Cálculo del beneficio adicional'!R24*1.1,'Cálculo del beneficio adicional'!R24))</f>
        <v>0</v>
      </c>
      <c r="S26" s="420"/>
      <c r="T26" s="420"/>
      <c r="U26" s="420"/>
      <c r="V26" s="420"/>
      <c r="W26" s="421"/>
    </row>
    <row r="28" spans="2:39" ht="13.5" thickBot="1" x14ac:dyDescent="0.25"/>
    <row r="29" spans="2:39" x14ac:dyDescent="0.2">
      <c r="B29" s="90" t="s">
        <v>61</v>
      </c>
      <c r="C29" s="91"/>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3"/>
    </row>
    <row r="30" spans="2:39" x14ac:dyDescent="0.2">
      <c r="B30" s="94"/>
      <c r="C30" s="95"/>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96"/>
    </row>
    <row r="31" spans="2:39" x14ac:dyDescent="0.2">
      <c r="B31" s="97" t="s">
        <v>62</v>
      </c>
      <c r="C31" s="95" t="s">
        <v>205</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96"/>
    </row>
    <row r="32" spans="2:39" ht="17.25" customHeight="1" x14ac:dyDescent="0.2">
      <c r="B32" s="97" t="s">
        <v>63</v>
      </c>
      <c r="C32" s="95" t="s">
        <v>201</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96"/>
    </row>
    <row r="33" spans="2:39" ht="17.25" customHeight="1" x14ac:dyDescent="0.2">
      <c r="B33" s="97" t="s">
        <v>64</v>
      </c>
      <c r="C33" s="95" t="s">
        <v>202</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96"/>
    </row>
    <row r="34" spans="2:39" ht="17.25" customHeight="1" x14ac:dyDescent="0.2">
      <c r="B34" s="97" t="s">
        <v>65</v>
      </c>
      <c r="C34" s="95" t="s">
        <v>203</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96"/>
    </row>
    <row r="35" spans="2:39" ht="13.5" thickBot="1" x14ac:dyDescent="0.25">
      <c r="B35" s="98"/>
      <c r="C35" s="99"/>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1"/>
    </row>
    <row r="37" spans="2:39" ht="13.5" thickBot="1" x14ac:dyDescent="0.25"/>
    <row r="38" spans="2:39" ht="21" customHeight="1" thickBot="1" x14ac:dyDescent="0.25">
      <c r="B38" s="422" t="s">
        <v>66</v>
      </c>
      <c r="C38" s="423"/>
      <c r="D38" s="423" t="s">
        <v>67</v>
      </c>
      <c r="E38" s="423"/>
      <c r="F38" s="423"/>
      <c r="G38" s="423"/>
      <c r="H38" s="423"/>
      <c r="I38" s="423" t="s">
        <v>68</v>
      </c>
      <c r="J38" s="423"/>
      <c r="K38" s="423"/>
      <c r="L38" s="423"/>
      <c r="M38" s="423"/>
      <c r="N38" s="423" t="s">
        <v>69</v>
      </c>
      <c r="O38" s="423"/>
      <c r="P38" s="423"/>
      <c r="Q38" s="423"/>
      <c r="R38" s="424"/>
    </row>
    <row r="39" spans="2:39" ht="21" customHeight="1" thickTop="1" x14ac:dyDescent="0.2">
      <c r="B39" s="407" t="s">
        <v>4</v>
      </c>
      <c r="C39" s="408"/>
      <c r="D39" s="409">
        <f>N10</f>
        <v>0</v>
      </c>
      <c r="E39" s="410"/>
      <c r="F39" s="410"/>
      <c r="G39" s="410"/>
      <c r="H39" s="411"/>
      <c r="I39" s="412">
        <f>R26</f>
        <v>0</v>
      </c>
      <c r="J39" s="410"/>
      <c r="K39" s="410"/>
      <c r="L39" s="410"/>
      <c r="M39" s="411"/>
      <c r="N39" s="413">
        <f>D39*I39</f>
        <v>0</v>
      </c>
      <c r="O39" s="413"/>
      <c r="P39" s="413"/>
      <c r="Q39" s="413"/>
      <c r="R39" s="414"/>
    </row>
    <row r="40" spans="2:39" ht="19.5" customHeight="1" x14ac:dyDescent="0.2">
      <c r="B40" s="415" t="s">
        <v>5</v>
      </c>
      <c r="C40" s="416"/>
      <c r="D40" s="413">
        <f>N12*1.2</f>
        <v>0</v>
      </c>
      <c r="E40" s="413"/>
      <c r="F40" s="413"/>
      <c r="G40" s="413"/>
      <c r="H40" s="413"/>
      <c r="I40" s="417">
        <f>R26</f>
        <v>0</v>
      </c>
      <c r="J40" s="418"/>
      <c r="K40" s="418"/>
      <c r="L40" s="418"/>
      <c r="M40" s="418"/>
      <c r="N40" s="413">
        <f>D40*I40</f>
        <v>0</v>
      </c>
      <c r="O40" s="413"/>
      <c r="P40" s="413"/>
      <c r="Q40" s="413"/>
      <c r="R40" s="414"/>
    </row>
    <row r="41" spans="2:39" ht="19.5" customHeight="1" x14ac:dyDescent="0.2">
      <c r="B41" s="395" t="s">
        <v>6</v>
      </c>
      <c r="C41" s="396"/>
      <c r="D41" s="397">
        <f>N14</f>
        <v>0</v>
      </c>
      <c r="E41" s="397"/>
      <c r="F41" s="397"/>
      <c r="G41" s="397"/>
      <c r="H41" s="397"/>
      <c r="I41" s="398">
        <f>R26</f>
        <v>0</v>
      </c>
      <c r="J41" s="399"/>
      <c r="K41" s="399"/>
      <c r="L41" s="399"/>
      <c r="M41" s="399"/>
      <c r="N41" s="397">
        <f>D41*I41</f>
        <v>0</v>
      </c>
      <c r="O41" s="397"/>
      <c r="P41" s="397"/>
      <c r="Q41" s="397"/>
      <c r="R41" s="400"/>
    </row>
    <row r="42" spans="2:39" ht="19.5" customHeight="1" thickBot="1" x14ac:dyDescent="0.25">
      <c r="B42" s="401" t="s">
        <v>7</v>
      </c>
      <c r="C42" s="402"/>
      <c r="D42" s="403">
        <f>N16</f>
        <v>0</v>
      </c>
      <c r="E42" s="403"/>
      <c r="F42" s="403"/>
      <c r="G42" s="403"/>
      <c r="H42" s="403"/>
      <c r="I42" s="404">
        <f>R24</f>
        <v>0</v>
      </c>
      <c r="J42" s="405"/>
      <c r="K42" s="405"/>
      <c r="L42" s="405"/>
      <c r="M42" s="405"/>
      <c r="N42" s="403">
        <f>D42*I42</f>
        <v>0</v>
      </c>
      <c r="O42" s="403"/>
      <c r="P42" s="403"/>
      <c r="Q42" s="403"/>
      <c r="R42" s="406"/>
    </row>
    <row r="44" spans="2:39" ht="13.5" thickBot="1" x14ac:dyDescent="0.25"/>
    <row r="45" spans="2:39" ht="13.5" thickBot="1" x14ac:dyDescent="0.25">
      <c r="B45" s="389" t="s">
        <v>70</v>
      </c>
      <c r="C45" s="390"/>
      <c r="D45" s="390"/>
      <c r="E45" s="390"/>
      <c r="F45" s="390"/>
      <c r="G45" s="390"/>
      <c r="H45" s="390"/>
      <c r="I45" s="390"/>
      <c r="J45" s="390"/>
      <c r="K45" s="390"/>
      <c r="L45" s="390"/>
      <c r="M45" s="390"/>
      <c r="N45" s="390"/>
      <c r="O45" s="390"/>
      <c r="P45" s="390"/>
      <c r="Q45" s="391"/>
      <c r="R45" s="392">
        <f>IFERROR(Simulador!$D$117,0)</f>
        <v>0</v>
      </c>
      <c r="S45" s="393"/>
      <c r="T45" s="393"/>
      <c r="U45" s="393"/>
      <c r="V45" s="393"/>
      <c r="W45" s="394"/>
    </row>
    <row r="46" spans="2:39" ht="13.5" thickBot="1" x14ac:dyDescent="0.25"/>
    <row r="47" spans="2:39" ht="13.5" thickBot="1" x14ac:dyDescent="0.25">
      <c r="B47" s="389" t="s">
        <v>71</v>
      </c>
      <c r="C47" s="390"/>
      <c r="D47" s="390"/>
      <c r="E47" s="390"/>
      <c r="F47" s="390"/>
      <c r="G47" s="390"/>
      <c r="H47" s="390"/>
      <c r="I47" s="390"/>
      <c r="J47" s="390"/>
      <c r="K47" s="390"/>
      <c r="L47" s="390"/>
      <c r="M47" s="390"/>
      <c r="N47" s="390"/>
      <c r="O47" s="390"/>
      <c r="P47" s="390"/>
      <c r="Q47" s="391"/>
      <c r="R47" s="392">
        <f>IF(SUM(N39,N40,N41,N42)&lt;R45,R45,SUM(N39,N40,N41,N42))</f>
        <v>0</v>
      </c>
      <c r="S47" s="393"/>
      <c r="T47" s="393"/>
      <c r="U47" s="393"/>
      <c r="V47" s="393"/>
      <c r="W47" s="394"/>
    </row>
    <row r="48" spans="2:39" ht="13.5" thickBot="1" x14ac:dyDescent="0.25"/>
    <row r="49" spans="2:23" ht="13.5" thickBot="1" x14ac:dyDescent="0.25">
      <c r="B49" s="389" t="s">
        <v>72</v>
      </c>
      <c r="C49" s="390"/>
      <c r="D49" s="390"/>
      <c r="E49" s="390"/>
      <c r="F49" s="390"/>
      <c r="G49" s="390"/>
      <c r="H49" s="390"/>
      <c r="I49" s="390"/>
      <c r="J49" s="390"/>
      <c r="K49" s="390"/>
      <c r="L49" s="390"/>
      <c r="M49" s="390"/>
      <c r="N49" s="390"/>
      <c r="O49" s="390"/>
      <c r="P49" s="390"/>
      <c r="Q49" s="391"/>
      <c r="R49" s="392">
        <f>+R47-R45</f>
        <v>0</v>
      </c>
      <c r="S49" s="393"/>
      <c r="T49" s="393"/>
      <c r="U49" s="393"/>
      <c r="V49" s="393"/>
      <c r="W49" s="394"/>
    </row>
  </sheetData>
  <sheetProtection password="91C0" sheet="1" objects="1" scenarios="1"/>
  <mergeCells count="46">
    <mergeCell ref="B4:AI4"/>
    <mergeCell ref="B8:M8"/>
    <mergeCell ref="N8:S8"/>
    <mergeCell ref="B10:M10"/>
    <mergeCell ref="N10:S10"/>
    <mergeCell ref="T10:AI14"/>
    <mergeCell ref="B12:M12"/>
    <mergeCell ref="N12:S12"/>
    <mergeCell ref="B14:M14"/>
    <mergeCell ref="N14:S14"/>
    <mergeCell ref="B16:M16"/>
    <mergeCell ref="N16:S16"/>
    <mergeCell ref="B18:M18"/>
    <mergeCell ref="N18:S18"/>
    <mergeCell ref="B22:Q22"/>
    <mergeCell ref="R22:W22"/>
    <mergeCell ref="B24:Q24"/>
    <mergeCell ref="R24:W24"/>
    <mergeCell ref="B26:Q26"/>
    <mergeCell ref="R26:W26"/>
    <mergeCell ref="B38:C38"/>
    <mergeCell ref="D38:H38"/>
    <mergeCell ref="I38:M38"/>
    <mergeCell ref="N38:R38"/>
    <mergeCell ref="B39:C39"/>
    <mergeCell ref="D39:H39"/>
    <mergeCell ref="I39:M39"/>
    <mergeCell ref="N39:R39"/>
    <mergeCell ref="B40:C40"/>
    <mergeCell ref="D40:H40"/>
    <mergeCell ref="I40:M40"/>
    <mergeCell ref="N40:R40"/>
    <mergeCell ref="B41:C41"/>
    <mergeCell ref="D41:H41"/>
    <mergeCell ref="I41:M41"/>
    <mergeCell ref="N41:R41"/>
    <mergeCell ref="B42:C42"/>
    <mergeCell ref="D42:H42"/>
    <mergeCell ref="I42:M42"/>
    <mergeCell ref="N42:R42"/>
    <mergeCell ref="B45:Q45"/>
    <mergeCell ref="R45:W45"/>
    <mergeCell ref="B47:Q47"/>
    <mergeCell ref="R47:W47"/>
    <mergeCell ref="B49:Q49"/>
    <mergeCell ref="R49:W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Carátula</vt:lpstr>
      <vt:lpstr>Instructivo</vt:lpstr>
      <vt:lpstr>Simulador</vt:lpstr>
      <vt:lpstr>Indicadores sectoriales</vt:lpstr>
      <vt:lpstr>Cálculo de exoneración de IRAE</vt:lpstr>
      <vt:lpstr>Cálculo del beneficio adicional</vt:lpstr>
    </vt:vector>
  </TitlesOfParts>
  <Company>UNASEP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UnASeP</dc:creator>
  <cp:lastModifiedBy>lreyna</cp:lastModifiedBy>
  <cp:lastPrinted>2011-08-29T15:31:12Z</cp:lastPrinted>
  <dcterms:created xsi:type="dcterms:W3CDTF">2011-08-12T18:09:32Z</dcterms:created>
  <dcterms:modified xsi:type="dcterms:W3CDTF">2020-10-30T11:33:52Z</dcterms:modified>
</cp:coreProperties>
</file>