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codeName="ThisWorkbook" defaultThemeVersion="124226"/>
  <mc:AlternateContent xmlns:mc="http://schemas.openxmlformats.org/markup-compatibility/2006">
    <mc:Choice Requires="x15">
      <x15ac:absPath xmlns:x15ac="http://schemas.microsoft.com/office/spreadsheetml/2010/11/ac" url="C:\Users\lorena.reyna\Desktop\"/>
    </mc:Choice>
  </mc:AlternateContent>
  <xr:revisionPtr revIDLastSave="0" documentId="13_ncr:1_{2DFA827F-AE74-4DDD-AABD-8F2D026BC2ED}" xr6:coauthVersionLast="36" xr6:coauthVersionMax="36" xr10:uidLastSave="{00000000-0000-0000-0000-000000000000}"/>
  <workbookProtection workbookPassword="C1F8" lockStructure="1"/>
  <bookViews>
    <workbookView xWindow="0" yWindow="0" windowWidth="20490" windowHeight="6945" tabRatio="673" activeTab="1" xr2:uid="{00000000-000D-0000-FFFF-FFFF00000000}"/>
  </bookViews>
  <sheets>
    <sheet name="Carátula" sheetId="10" r:id="rId1"/>
    <sheet name="Instructivo" sheetId="11" r:id="rId2"/>
    <sheet name="Simulador" sheetId="1" r:id="rId3"/>
    <sheet name="Indicadores Sectoriales" sheetId="9" r:id="rId4"/>
    <sheet name="Cálculo de exoneración de IRAE" sheetId="12" r:id="rId5"/>
    <sheet name="Cálculo del beneficio adicional" sheetId="14" r:id="rId6"/>
  </sheets>
  <definedNames>
    <definedName name="_xlnm._FilterDatabase" localSheetId="3" hidden="1">'Indicadores Sectoriales'!$B$8</definedName>
    <definedName name="_xlnm._FilterDatabase" localSheetId="2" hidden="1">Simulador!$H$59:$H$61</definedName>
    <definedName name="OLE_LINK2" localSheetId="3">'Indicadores Sectoriales'!$B$49</definedName>
  </definedNames>
  <calcPr calcId="191029"/>
</workbook>
</file>

<file path=xl/calcChain.xml><?xml version="1.0" encoding="utf-8"?>
<calcChain xmlns="http://schemas.openxmlformats.org/spreadsheetml/2006/main">
  <c r="E86" i="9" l="1"/>
  <c r="E42" i="9" l="1"/>
  <c r="C88" i="9" l="1"/>
  <c r="F53" i="9"/>
  <c r="F52" i="9"/>
  <c r="F51" i="9"/>
  <c r="F50" i="9"/>
  <c r="F49" i="9"/>
  <c r="C69" i="9"/>
  <c r="E69" i="1" l="1"/>
  <c r="T10" i="14"/>
  <c r="D40" i="14"/>
  <c r="T8" i="14"/>
  <c r="D39" i="14"/>
  <c r="N18" i="14"/>
  <c r="T18" i="14" s="1"/>
  <c r="D42" i="14"/>
  <c r="D41" i="14"/>
  <c r="I46" i="1"/>
  <c r="C31" i="1"/>
  <c r="O19" i="1" s="1"/>
  <c r="D96" i="1" s="1"/>
  <c r="F96" i="1" s="1"/>
  <c r="C22" i="1"/>
  <c r="B101" i="1"/>
  <c r="O18" i="1"/>
  <c r="E39" i="9" s="1"/>
  <c r="I49" i="1"/>
  <c r="E72" i="1"/>
  <c r="D95" i="1" s="1"/>
  <c r="F95" i="1" s="1"/>
  <c r="E75" i="1"/>
  <c r="D77" i="9"/>
  <c r="I47" i="1"/>
  <c r="I50" i="1" s="1"/>
  <c r="I48" i="1"/>
  <c r="D16" i="1"/>
  <c r="C43" i="12"/>
  <c r="C44" i="12"/>
  <c r="C45" i="12"/>
  <c r="C46" i="12"/>
  <c r="D46" i="12" s="1"/>
  <c r="C47" i="12"/>
  <c r="D47" i="12"/>
  <c r="E47" i="12" s="1"/>
  <c r="C48" i="12"/>
  <c r="D48" i="12"/>
  <c r="E48" i="12" s="1"/>
  <c r="C49" i="12"/>
  <c r="C50" i="12"/>
  <c r="D50" i="12" s="1"/>
  <c r="E50" i="12" s="1"/>
  <c r="C51" i="12"/>
  <c r="C52" i="12"/>
  <c r="D52" i="12" s="1"/>
  <c r="E52" i="12" s="1"/>
  <c r="C53" i="12"/>
  <c r="D53" i="12" s="1"/>
  <c r="E53" i="12" s="1"/>
  <c r="F53" i="12" s="1"/>
  <c r="G53" i="12" s="1"/>
  <c r="C54" i="12"/>
  <c r="D54" i="12" s="1"/>
  <c r="C55" i="12"/>
  <c r="C56" i="12"/>
  <c r="C57" i="12"/>
  <c r="C58" i="12"/>
  <c r="D58" i="12" s="1"/>
  <c r="E58" i="12" s="1"/>
  <c r="C59" i="12"/>
  <c r="C60" i="12"/>
  <c r="C61" i="12"/>
  <c r="D61" i="12" s="1"/>
  <c r="C62" i="12"/>
  <c r="D62" i="12" s="1"/>
  <c r="E62" i="12" s="1"/>
  <c r="C63" i="12"/>
  <c r="C64" i="12"/>
  <c r="D64" i="12" s="1"/>
  <c r="E64" i="12" s="1"/>
  <c r="F64" i="12" s="1"/>
  <c r="G64" i="12" s="1"/>
  <c r="C65" i="12"/>
  <c r="D65" i="12" s="1"/>
  <c r="C66" i="12"/>
  <c r="D66" i="12" s="1"/>
  <c r="E66" i="12" s="1"/>
  <c r="C67" i="12"/>
  <c r="D67" i="12" s="1"/>
  <c r="E67" i="12" s="1"/>
  <c r="C68" i="12"/>
  <c r="D68" i="12" s="1"/>
  <c r="C69" i="12"/>
  <c r="D69" i="12" s="1"/>
  <c r="C70" i="12"/>
  <c r="C71" i="12"/>
  <c r="D71" i="12" s="1"/>
  <c r="E71" i="12" s="1"/>
  <c r="C72" i="12"/>
  <c r="D72" i="12" s="1"/>
  <c r="E72" i="12" s="1"/>
  <c r="D57" i="12"/>
  <c r="E57" i="12"/>
  <c r="F57" i="12" s="1"/>
  <c r="G57" i="12" s="1"/>
  <c r="C39" i="9"/>
  <c r="E50" i="1"/>
  <c r="F50" i="1"/>
  <c r="G50" i="1"/>
  <c r="H50" i="1"/>
  <c r="C31" i="9"/>
  <c r="G106" i="1"/>
  <c r="C19" i="9"/>
  <c r="D55" i="12"/>
  <c r="E55" i="12" s="1"/>
  <c r="D49" i="12"/>
  <c r="E49" i="12"/>
  <c r="F49" i="12" s="1"/>
  <c r="G49" i="12" s="1"/>
  <c r="D59" i="12"/>
  <c r="E59" i="12" s="1"/>
  <c r="D45" i="12"/>
  <c r="E45" i="12" s="1"/>
  <c r="F45" i="12" s="1"/>
  <c r="G45" i="12" s="1"/>
  <c r="D44" i="12"/>
  <c r="E31" i="9"/>
  <c r="D51" i="12"/>
  <c r="E51" i="12" s="1"/>
  <c r="D43" i="12"/>
  <c r="E43" i="12"/>
  <c r="E44" i="12" l="1"/>
  <c r="D56" i="12"/>
  <c r="E56" i="12" s="1"/>
  <c r="F56" i="12" s="1"/>
  <c r="G56" i="12" s="1"/>
  <c r="E69" i="12"/>
  <c r="F69" i="12" s="1"/>
  <c r="G69" i="12" s="1"/>
  <c r="D63" i="12"/>
  <c r="E63" i="12" s="1"/>
  <c r="F63" i="12" s="1"/>
  <c r="G63" i="12" s="1"/>
  <c r="F67" i="12"/>
  <c r="G67" i="12" s="1"/>
  <c r="F66" i="12"/>
  <c r="G66" i="12" s="1"/>
  <c r="F52" i="12"/>
  <c r="G52" i="12" s="1"/>
  <c r="F48" i="12"/>
  <c r="G48" i="12" s="1"/>
  <c r="F72" i="12"/>
  <c r="G72" i="12" s="1"/>
  <c r="F71" i="12"/>
  <c r="G71" i="12" s="1"/>
  <c r="F62" i="12"/>
  <c r="G62" i="12" s="1"/>
  <c r="F58" i="12"/>
  <c r="G58" i="12" s="1"/>
  <c r="F50" i="12"/>
  <c r="G50" i="12" s="1"/>
  <c r="F47" i="12"/>
  <c r="G47" i="12" s="1"/>
  <c r="F55" i="12"/>
  <c r="G55" i="12" s="1"/>
  <c r="F51" i="12"/>
  <c r="G51" i="12" s="1"/>
  <c r="F59" i="12"/>
  <c r="G59" i="12" s="1"/>
  <c r="F44" i="12"/>
  <c r="G44" i="12" s="1"/>
  <c r="F43" i="12"/>
  <c r="G43" i="12" s="1"/>
  <c r="D70" i="12"/>
  <c r="E70" i="12" s="1"/>
  <c r="E65" i="12"/>
  <c r="E54" i="12"/>
  <c r="E46" i="12"/>
  <c r="D60" i="12"/>
  <c r="E60" i="12" s="1"/>
  <c r="E61" i="12"/>
  <c r="E68" i="12"/>
  <c r="D94" i="1"/>
  <c r="F94" i="1" s="1"/>
  <c r="C79" i="9"/>
  <c r="F93" i="9" s="1"/>
  <c r="D85" i="1" s="1"/>
  <c r="D97" i="1"/>
  <c r="F97" i="1" s="1"/>
  <c r="F54" i="9"/>
  <c r="C57" i="9" s="1"/>
  <c r="F60" i="12" l="1"/>
  <c r="G60" i="12" s="1"/>
  <c r="F54" i="12"/>
  <c r="G54" i="12" s="1"/>
  <c r="F61" i="12"/>
  <c r="G61" i="12" s="1"/>
  <c r="F70" i="12"/>
  <c r="G70" i="12" s="1"/>
  <c r="F68" i="12"/>
  <c r="G68" i="12" s="1"/>
  <c r="F46" i="12"/>
  <c r="G46" i="12" s="1"/>
  <c r="F65" i="12"/>
  <c r="G65" i="12" s="1"/>
  <c r="D98" i="1"/>
  <c r="F98" i="1" s="1"/>
  <c r="F99" i="1" s="1"/>
  <c r="G99" i="1" s="1"/>
  <c r="D103" i="1" l="1"/>
  <c r="E103" i="1" s="1"/>
  <c r="H103" i="1" s="1"/>
  <c r="D106" i="1" s="1"/>
  <c r="I38" i="12" s="1"/>
  <c r="R22" i="14"/>
  <c r="H43" i="12" l="1"/>
  <c r="I43" i="12" s="1"/>
  <c r="D109" i="1"/>
  <c r="R24" i="14"/>
  <c r="R45" i="14"/>
  <c r="H44" i="12" l="1"/>
  <c r="I44" i="12" s="1"/>
  <c r="J43" i="12"/>
  <c r="R26" i="14"/>
  <c r="I42" i="14"/>
  <c r="N42" i="14" s="1"/>
  <c r="N9" i="12"/>
  <c r="I35" i="12" s="1"/>
  <c r="E109" i="1"/>
  <c r="H109" i="1" s="1"/>
  <c r="H45" i="12" l="1"/>
  <c r="J44" i="12"/>
  <c r="I45" i="12"/>
  <c r="H46" i="12" s="1"/>
  <c r="I39" i="14"/>
  <c r="N39" i="14" s="1"/>
  <c r="I41" i="14"/>
  <c r="N41" i="14" s="1"/>
  <c r="I40" i="14"/>
  <c r="N40" i="14" s="1"/>
  <c r="J45" i="12"/>
  <c r="I46" i="12" l="1"/>
  <c r="H47" i="12" s="1"/>
  <c r="R47" i="14"/>
  <c r="R49" i="14" s="1"/>
  <c r="J46" i="12"/>
  <c r="I47" i="12" l="1"/>
  <c r="H48" i="12" s="1"/>
  <c r="J47" i="12" l="1"/>
  <c r="I48" i="12"/>
  <c r="H49" i="12" s="1"/>
  <c r="J48" i="12" l="1"/>
  <c r="I49" i="12"/>
  <c r="H50" i="12" s="1"/>
  <c r="J49" i="12"/>
  <c r="I50" i="12" l="1"/>
  <c r="H51" i="12" s="1"/>
  <c r="I51" i="12" l="1"/>
  <c r="H52" i="12" s="1"/>
  <c r="J50" i="12"/>
  <c r="I52" i="12" l="1"/>
  <c r="H53" i="12" s="1"/>
  <c r="J51" i="12"/>
  <c r="I53" i="12" l="1"/>
  <c r="H54" i="12" s="1"/>
  <c r="J52" i="12"/>
  <c r="I54" i="12"/>
  <c r="H55" i="12" s="1"/>
  <c r="J53" i="12"/>
  <c r="J54" i="12" l="1"/>
  <c r="I55" i="12"/>
  <c r="H56" i="12" s="1"/>
  <c r="J55" i="12" l="1"/>
  <c r="I56" i="12"/>
  <c r="H57" i="12" s="1"/>
  <c r="J56" i="12" l="1"/>
  <c r="I57" i="12"/>
  <c r="H58" i="12" s="1"/>
  <c r="I58" i="12" l="1"/>
  <c r="H59" i="12" s="1"/>
  <c r="J57" i="12"/>
  <c r="J58" i="12" l="1"/>
  <c r="I59" i="12"/>
  <c r="H60" i="12" s="1"/>
  <c r="J59" i="12" l="1"/>
  <c r="I60" i="12"/>
  <c r="H61" i="12" s="1"/>
  <c r="J60" i="12" l="1"/>
  <c r="I61" i="12"/>
  <c r="H62" i="12" s="1"/>
  <c r="J61" i="12" l="1"/>
  <c r="I62" i="12"/>
  <c r="H63" i="12" s="1"/>
  <c r="J62" i="12" l="1"/>
  <c r="I63" i="12"/>
  <c r="H64" i="12" s="1"/>
  <c r="J63" i="12" l="1"/>
  <c r="I64" i="12"/>
  <c r="H65" i="12" s="1"/>
  <c r="J64" i="12" l="1"/>
  <c r="I65" i="12"/>
  <c r="H66" i="12" s="1"/>
  <c r="I66" i="12" l="1"/>
  <c r="H67" i="12" s="1"/>
  <c r="J65" i="12"/>
  <c r="I67" i="12" l="1"/>
  <c r="H68" i="12" s="1"/>
  <c r="J66" i="12"/>
  <c r="J67" i="12" l="1"/>
  <c r="I68" i="12"/>
  <c r="H69" i="12" s="1"/>
  <c r="J68" i="12" l="1"/>
  <c r="I69" i="12"/>
  <c r="H70" i="12" s="1"/>
  <c r="I70" i="12" l="1"/>
  <c r="H71" i="12" s="1"/>
  <c r="J69" i="12"/>
  <c r="I71" i="12" l="1"/>
  <c r="H72" i="12" s="1"/>
  <c r="J70" i="12"/>
  <c r="I72" i="12" l="1"/>
  <c r="J72" i="12" s="1"/>
  <c r="J71" i="12"/>
</calcChain>
</file>

<file path=xl/sharedStrings.xml><?xml version="1.0" encoding="utf-8"?>
<sst xmlns="http://schemas.openxmlformats.org/spreadsheetml/2006/main" count="276" uniqueCount="236">
  <si>
    <t>INVERSIÓN EN UI</t>
  </si>
  <si>
    <t>INVERSIÓN EN U$S</t>
  </si>
  <si>
    <t xml:space="preserve">Categoría </t>
  </si>
  <si>
    <t>Nivel de Calificación</t>
  </si>
  <si>
    <t>PUNTAJE</t>
  </si>
  <si>
    <t>A</t>
  </si>
  <si>
    <t>Calificación Alta</t>
  </si>
  <si>
    <t>B</t>
  </si>
  <si>
    <t>Calificación Media Alta</t>
  </si>
  <si>
    <t>C</t>
  </si>
  <si>
    <t>Calificación Media</t>
  </si>
  <si>
    <t>D</t>
  </si>
  <si>
    <t>Calificación Baja</t>
  </si>
  <si>
    <t>TOTAL</t>
  </si>
  <si>
    <t>Salario pagado</t>
  </si>
  <si>
    <t>S.Nominal &gt; 20 BPC</t>
  </si>
  <si>
    <t>10 BPC &lt; S.N. ≤ 20 BPC</t>
  </si>
  <si>
    <t>5 BPC &lt; S.N. ≤ 10 BPC</t>
  </si>
  <si>
    <t>S.Nominal ≤ 5 BPC</t>
  </si>
  <si>
    <t>Puntaje</t>
  </si>
  <si>
    <t>Ciudad Vieja</t>
  </si>
  <si>
    <t>Centro</t>
  </si>
  <si>
    <t>Barrio Sur</t>
  </si>
  <si>
    <t>La Aguada</t>
  </si>
  <si>
    <t>Villa Muñoz, Goes, Retiro</t>
  </si>
  <si>
    <t>Cordón</t>
  </si>
  <si>
    <t>Palermo</t>
  </si>
  <si>
    <t>Parque Rodó</t>
  </si>
  <si>
    <t>Tres Cruces</t>
  </si>
  <si>
    <t>La Comercial</t>
  </si>
  <si>
    <t>Larrañaga</t>
  </si>
  <si>
    <t>La Blanqueada</t>
  </si>
  <si>
    <t>Parque Batlle, Villa Dolores</t>
  </si>
  <si>
    <t>Pocitos</t>
  </si>
  <si>
    <t>Punta Carretas</t>
  </si>
  <si>
    <t>Unión</t>
  </si>
  <si>
    <t>Buceo</t>
  </si>
  <si>
    <t>Malvín</t>
  </si>
  <si>
    <t>Malvín Norte</t>
  </si>
  <si>
    <t>Las Canteras</t>
  </si>
  <si>
    <t>Punta Gorda</t>
  </si>
  <si>
    <t>Carrasco</t>
  </si>
  <si>
    <t>Carrasco Norte</t>
  </si>
  <si>
    <t>Bañados de Carrasco</t>
  </si>
  <si>
    <t>Flor de Maroñas</t>
  </si>
  <si>
    <t>Maroñas, Parque Guaraní</t>
  </si>
  <si>
    <t>Villa Española</t>
  </si>
  <si>
    <t>Ituzaingó</t>
  </si>
  <si>
    <t>Castro (o Pérez) Castellanos</t>
  </si>
  <si>
    <t>Mercado Modelo, Bolívar</t>
  </si>
  <si>
    <t>Brazo Oriental</t>
  </si>
  <si>
    <t>Jacinto Vera</t>
  </si>
  <si>
    <t>La Figurita</t>
  </si>
  <si>
    <t>Reducto</t>
  </si>
  <si>
    <t>Capurro, Bella Vista, Arroyo Seco</t>
  </si>
  <si>
    <t>Prado, Nueva Savona</t>
  </si>
  <si>
    <t>Atahualpa</t>
  </si>
  <si>
    <t>Aires Puros</t>
  </si>
  <si>
    <t>Paso de las Duranas</t>
  </si>
  <si>
    <t>Belvedere</t>
  </si>
  <si>
    <t>La Teja</t>
  </si>
  <si>
    <t>Tres Ombúes, Pueblo Victoria</t>
  </si>
  <si>
    <t>Casabó, Pajas Blancas</t>
  </si>
  <si>
    <t>La Paloma, Tomkinson, Rincón del Cerro</t>
  </si>
  <si>
    <t>Paso de la Arena, Los Bulevares, Santiago Vázquez</t>
  </si>
  <si>
    <t>Nuevo París</t>
  </si>
  <si>
    <t>Conciliación</t>
  </si>
  <si>
    <t>Sayago</t>
  </si>
  <si>
    <t>Peñarol, Lavalleja</t>
  </si>
  <si>
    <t>Colón (Centro y Noroeste)</t>
  </si>
  <si>
    <t>Lezica, Melilla</t>
  </si>
  <si>
    <t>Colón (Sudeste), Abayubá</t>
  </si>
  <si>
    <t>Manga, Toledo Chico</t>
  </si>
  <si>
    <t>Casavalle, Barrio Borro</t>
  </si>
  <si>
    <t>Las Acacias</t>
  </si>
  <si>
    <t>Jardines del Hipódromo</t>
  </si>
  <si>
    <t>Piedras Blancas</t>
  </si>
  <si>
    <t>Manga</t>
  </si>
  <si>
    <t>Punta de Rieles, Bella Italia</t>
  </si>
  <si>
    <t>Salto</t>
  </si>
  <si>
    <t>Durazno</t>
  </si>
  <si>
    <t>Tacuarembo</t>
  </si>
  <si>
    <t>Rivera</t>
  </si>
  <si>
    <t>Treinta y Tres</t>
  </si>
  <si>
    <t>Lavalleja</t>
  </si>
  <si>
    <t>Soriano</t>
  </si>
  <si>
    <t>Rocha</t>
  </si>
  <si>
    <t>Florida</t>
  </si>
  <si>
    <t>Canelones</t>
  </si>
  <si>
    <t>San José</t>
  </si>
  <si>
    <t>Flores</t>
  </si>
  <si>
    <t>Colonia</t>
  </si>
  <si>
    <t>Maldonado</t>
  </si>
  <si>
    <t>Paysandú</t>
  </si>
  <si>
    <t>Rio Negro</t>
  </si>
  <si>
    <t>Cerro Largo</t>
  </si>
  <si>
    <t xml:space="preserve">Artigas </t>
  </si>
  <si>
    <t>Número de empleados nuevos 
de sexo femenino</t>
  </si>
  <si>
    <t>Número de empleados nuevos 
del Sector Agropecuario</t>
  </si>
  <si>
    <t>SECTOR</t>
  </si>
  <si>
    <t>NOMBRE</t>
  </si>
  <si>
    <t>NÚMERO DE EMPLEADOS</t>
  </si>
  <si>
    <t>UI</t>
  </si>
  <si>
    <t>Tipo de Cambio ($/US$)</t>
  </si>
  <si>
    <t>El valor corresponde al del último día del mes anterior al momento en que se presente el proyecto ante la COMAP.</t>
  </si>
  <si>
    <t>3.1 - GENERACIÓN DE EMPLEO</t>
  </si>
  <si>
    <t>3.2 - AUMENTO DE EXPORTACIONES</t>
  </si>
  <si>
    <t>Descentralización</t>
  </si>
  <si>
    <t>3.3 - DESCENTRALIZACIÓN</t>
  </si>
  <si>
    <t>Departamento donde se localiza la inversión:</t>
  </si>
  <si>
    <t>INVERSIÓN EN P+ L Ó I+D+I (en UI)</t>
  </si>
  <si>
    <t>Objetivos</t>
  </si>
  <si>
    <t>Fórmula de cálculo</t>
  </si>
  <si>
    <t>Ponderación</t>
  </si>
  <si>
    <t xml:space="preserve">Puntaje final </t>
  </si>
  <si>
    <t xml:space="preserve">Empleo  </t>
  </si>
  <si>
    <t xml:space="preserve">IPD interior 
IDH Montevideo 
Anexo V </t>
  </si>
  <si>
    <t>Exportaciones</t>
  </si>
  <si>
    <t>Producción más limpia 
ó Inversión en I+D+i</t>
  </si>
  <si>
    <t>1 punto = 5% de P+L en total invertido 
ó 1 punto = 5% de I+D en total invertido</t>
  </si>
  <si>
    <t>Indicador Sectorial</t>
  </si>
  <si>
    <t xml:space="preserve">Ver Anexo IV </t>
  </si>
  <si>
    <t>PUNTAJE FINAL</t>
  </si>
  <si>
    <t>EMPRESA NUEVA</t>
  </si>
  <si>
    <t>PORCENTAJE DE  EXONERACIÓN DE IRAE</t>
  </si>
  <si>
    <t>EXONERACIÓN EN UI</t>
  </si>
  <si>
    <t>PLAZO DE EXONERACIÓN DE IRAE</t>
  </si>
  <si>
    <t>MYPE</t>
  </si>
  <si>
    <t>SI</t>
  </si>
  <si>
    <t>Montevideo</t>
  </si>
  <si>
    <t>NO</t>
  </si>
  <si>
    <t>Interior (Ciudades con -5.000 hab.)</t>
  </si>
  <si>
    <t>Interior (Ciudades con +5.000 hab.)</t>
  </si>
  <si>
    <t>Barrio</t>
  </si>
  <si>
    <t>Departamento</t>
  </si>
  <si>
    <t>1 - INDICADORES SECTORIALES - COMERCIO Y SERVICIOS</t>
  </si>
  <si>
    <t>Contratación de trabajadores que hayan participado en los programas que se detallan en el Anexo IV.</t>
  </si>
  <si>
    <t xml:space="preserve">1.2.1 - Inversión financiada con emisión de acciones o certificados de participación a través del mercado local. </t>
  </si>
  <si>
    <t>1.2.2 - Inversión financiada mediante la emisión de títulos de deuda en el mercado local.</t>
  </si>
  <si>
    <t>Inversión financiada con emisión de acciones o certificados (en UI)</t>
  </si>
  <si>
    <t>Inversión financiada con emisión de títulos de deuda (en UI)</t>
  </si>
  <si>
    <t xml:space="preserve">Trabajadores capacitados </t>
  </si>
  <si>
    <t>Cláusulas específicas de acciones de formación profesional</t>
  </si>
  <si>
    <t>Licencias especiales para cuidados indistintas para ambos sexos</t>
  </si>
  <si>
    <t>Licencias especiales para estudio (adicional a normativas vigentes)</t>
  </si>
  <si>
    <t>Compromisos y/o acciones específicas de salud ocupacional</t>
  </si>
  <si>
    <t>De acuerdo al convenio colectivo la empresa debe asignar un puntaje (0 a 3 puntos en cada categoría).</t>
  </si>
  <si>
    <t>Ponderado</t>
  </si>
  <si>
    <t>De acuerdo a las certificaciones oficiales o de reconocimiento internacional la empresa debe asignar un puntaje (0 ó 3 puntos).</t>
  </si>
  <si>
    <t>Puntaje (0 a 3)</t>
  </si>
  <si>
    <t>Comercio y servicios</t>
  </si>
  <si>
    <t xml:space="preserve">   (Para establecer la categoría de cada empresa se debe completar la cotización de la UI)</t>
  </si>
  <si>
    <t>1.1 - CONTRATACIÓN DE COLECTIVOS VULNERABLES</t>
  </si>
  <si>
    <t>1.2  - DESARROLLO DEL MERCADO DE CAPITALES</t>
  </si>
  <si>
    <t>1.3 - ESTABILIDAD DE LAS RELACIONES LABORALES</t>
  </si>
  <si>
    <t>1.4 - MEJORA CALIDAD DE LOS SERVICIOS BRINDADOS / DIFERENCIACIÓN DE PRODUCTOS Y PROCESOS</t>
  </si>
  <si>
    <t>1.5 - FORMACIÓN CONTINUA Y CAPACITACIÓN</t>
  </si>
  <si>
    <t>Puestos trabajo protegidos</t>
  </si>
  <si>
    <t>(A los efectos del simulador debe optarse necesariamente por una única localización)</t>
  </si>
  <si>
    <t>Villa García, Manga Rural</t>
  </si>
  <si>
    <t>SIMULADOR DE BENEFICIOS FISCALES</t>
  </si>
  <si>
    <t xml:space="preserve">** Cuando la inversión sea pasible de obtener puntos por el Indicador 1.2 se podrá sumar esos puntos a los obtenidos en otro indicador. La sumatoria no podrá superar los 10 puntos. </t>
  </si>
  <si>
    <t>Número de empleados nuevos menores de 24 
ó mayores de 50 años</t>
  </si>
  <si>
    <t>INSTRUCTIVO - SIMULADOR PARA EL SECTOR COMERCIO Y SERVICIOS</t>
  </si>
  <si>
    <t>1 - CÁLCULO DE EXONERACIÓN DE IRAE</t>
  </si>
  <si>
    <t>Año</t>
  </si>
  <si>
    <t>Resultado fiscal 
(en $)</t>
  </si>
  <si>
    <t>Renta Generada  
(en UI)                    (a)</t>
  </si>
  <si>
    <t>Tasa de IRAE                (b)</t>
  </si>
  <si>
    <t>IRAE que 
debería pagar 
(en UI)
( c )=(a*b)</t>
  </si>
  <si>
    <t>Tasa Efectiva de IRAE                          (d)</t>
  </si>
  <si>
    <t>IRAE a pagar
(en UI)                       (e)=(a*d)</t>
  </si>
  <si>
    <t>Exoneración  de IRAE  
(en UI)               (f)=(c-e)</t>
  </si>
  <si>
    <t>SALDO Exonerable
(en UI)</t>
  </si>
  <si>
    <t xml:space="preserve">Para obtener el cálculo de exoneración de IRAE que la empresa podrá utilizar debe completar las celdas habilitadas con la proyección de su renta </t>
  </si>
  <si>
    <t xml:space="preserve">correspondientes a futuros ejercicios fiscales.  </t>
  </si>
  <si>
    <t xml:space="preserve">* La empresa debe optar por uno de los indicadores, excepto en los siguientes casos.  </t>
  </si>
  <si>
    <t>3.5 - INDICADORES SECTORIALES</t>
  </si>
  <si>
    <t>EXPORTACIONES ANUALES SIN PROYECTO (EN U$S)
(Ver circular 2/09 y 5/10)</t>
  </si>
  <si>
    <t>PROMEDIO ANUAL DE EXPORTACIONES  
CON PROYECTO (EN U$S) - Para los siguientes 5 años</t>
  </si>
  <si>
    <t xml:space="preserve">3.4 - INVERSIÓN EN UTILIZACIÓN DE TECNOLOGÍAS LIMPIAS (P+L) O INCREMENTO DE INVESTIGACIÓN Y DESARROLLO E INNOVACIÓN (I+D+I) </t>
  </si>
  <si>
    <t>(En hoja Indicadores sectoriales)</t>
  </si>
  <si>
    <t>EN PARQUE INDUSTRIAL</t>
  </si>
  <si>
    <t>*</t>
  </si>
  <si>
    <t>**</t>
  </si>
  <si>
    <t>Número de empleados a contratar (*)</t>
  </si>
  <si>
    <t>Características de puestos de trabajo a generar que otorgan incentivos adicionales (**)</t>
  </si>
  <si>
    <t>Equivalente a cantidad de personas en el promedio de 5 años, independientemente del horario</t>
  </si>
  <si>
    <t>Licencias especiales para cuidados a terceros</t>
  </si>
  <si>
    <t>*** El indicador 1.1 podrá ser complementado con el indicador 1.5. ( La sumatoria no podrá superar los 10 puntos )</t>
  </si>
  <si>
    <t xml:space="preserve">UCEs / (IEUI) ^ 1/2 </t>
  </si>
  <si>
    <t>FACTURACIÓN ANUAL (en $)</t>
  </si>
  <si>
    <t>INVERSIÓN EN PARQUE INDUSTRIAL EN UI</t>
  </si>
  <si>
    <t>SECCIÓN 1 - CARACTERÍSTICAS DE LA EMPRESA</t>
  </si>
  <si>
    <t>SECCIÓN 2 - MONTO DEL PROYECTO DE INVERSIÓN</t>
  </si>
  <si>
    <t>SECCIÓN 3 - INDICADORES</t>
  </si>
  <si>
    <t>SECCIÓN 4 - MATRIZ DE INDICADORES – EXONERACIÓN DE IRAE</t>
  </si>
  <si>
    <t>IEUI = Inversión elegible en millones de UI; IEU$S = Inversión elegible en millones de dólares; UCE : Unidad de Cuenta de Empleo; IDP: Índice de pobreza departamental; e IDH: Índice de desarrollo humano.</t>
  </si>
  <si>
    <t xml:space="preserve">Exp. en millones de U$S 
/ (0,2 * (IEU$S) ^ 2/3) 
</t>
  </si>
  <si>
    <t>Cerrito</t>
  </si>
  <si>
    <t>Cerro</t>
  </si>
  <si>
    <t>Link al BCU (Tipo de Cambio U$S)</t>
  </si>
  <si>
    <r>
      <t xml:space="preserve">La </t>
    </r>
    <r>
      <rPr>
        <b/>
        <i/>
        <sz val="12"/>
        <color indexed="23"/>
        <rFont val="Arial"/>
        <family val="2"/>
      </rPr>
      <t>Unidad de Apoyo al Sector Privado del Ministerio de Economía y Finanzas (UnASeP)</t>
    </r>
    <r>
      <rPr>
        <sz val="12"/>
        <color indexed="23"/>
        <rFont val="Arial"/>
        <family val="2"/>
      </rPr>
      <t xml:space="preserve"> pone a disposición del público el simulador de beneficios fiscales para los proyectos de inversión que se presenten en el marco de la Ley Nº 16.906, en su Nueva Reglamentación (Decreto Nº 002/012). 
El simulador pretende simplificar el cálculo de las exoneraciones fiscales que la empresa podrá acceder mediante el Régimen de Inversiones. </t>
    </r>
    <r>
      <rPr>
        <b/>
        <i/>
        <sz val="12"/>
        <color indexed="23"/>
        <rFont val="Arial"/>
        <family val="2"/>
      </rPr>
      <t xml:space="preserve">Los resultados y/o expresiones brindados por el simulador no representan la resolución definitiva de cada Ministerio evaluador. </t>
    </r>
    <r>
      <rPr>
        <sz val="12"/>
        <color indexed="23"/>
        <rFont val="Arial"/>
        <family val="2"/>
      </rPr>
      <t xml:space="preserve">
El simulador se encuentra disponible para los cinco giros de actividad económica que pueden aplicar la mencionada normativa. Cada uno de ellos presenta diferencias, por lo que la elección entre éstos determinará las opciones que la empresa podrá utilizar. 
Se recomienda la lectura de los Criterios básicos generales de funcionamiento así como de los Anexos correspondientes, para la mejor utilización del programa. A su vez, en la hoja </t>
    </r>
    <r>
      <rPr>
        <i/>
        <sz val="12"/>
        <color indexed="23"/>
        <rFont val="Arial"/>
        <family val="2"/>
      </rPr>
      <t xml:space="preserve">Instructivo </t>
    </r>
    <r>
      <rPr>
        <sz val="12"/>
        <color indexed="23"/>
        <rFont val="Arial"/>
        <family val="2"/>
      </rPr>
      <t>se detallan los pasos a seguir para completar el simulador.
Para utilizar el simulador se deben completar solamente las celdas de color naranja, y se debe respetar el orden establecido. Para aplicar el Indicador sectorial la empresa debe completar los datos de la hoja: Indicadores sectoriales. 
Ante cualquier consulta, comunicarse con la UnASeP, al teléfono 2915 81 67 o por correo electrónico a unasep@mef.gub.uy</t>
    </r>
  </si>
  <si>
    <r>
      <rPr>
        <sz val="10"/>
        <rFont val="Arial"/>
        <family val="2"/>
      </rPr>
      <t>E</t>
    </r>
    <r>
      <rPr>
        <sz val="10"/>
        <rFont val="Arial"/>
      </rPr>
      <t xml:space="preserve">quivalentes a puestos de 40 horas semanales en promedio anual para los 5 años </t>
    </r>
  </si>
  <si>
    <t>TOTAL INVERSIÓN (EN UI)</t>
  </si>
  <si>
    <t>Caso</t>
  </si>
  <si>
    <t>Inversión en UI</t>
  </si>
  <si>
    <t>% de IRAE</t>
  </si>
  <si>
    <t>Monto de Exoneración</t>
  </si>
  <si>
    <t>A)</t>
  </si>
  <si>
    <t>B)</t>
  </si>
  <si>
    <t>C)</t>
  </si>
  <si>
    <t>Fecha de presentación del proyecto</t>
  </si>
  <si>
    <t>Inversión entre el 1-01-2017 y el 31-12-2017 (en UI)</t>
  </si>
  <si>
    <t>Inversión posterior al 31-12-2017 (en UI)</t>
  </si>
  <si>
    <t>Puntaje final de la Matriz de Indicadores:</t>
  </si>
  <si>
    <t>Porcentaje de Exoneración de IRAE</t>
  </si>
  <si>
    <t>Porcentaje de Exoneración de IRAE con beneficio adicional</t>
  </si>
  <si>
    <t>Casos aplicables según tipo de inversión:</t>
  </si>
  <si>
    <t>Exoneración de IRAE sin régimen transitorio:</t>
  </si>
  <si>
    <t>Exoneración de IRAE con régimen transitorio:</t>
  </si>
  <si>
    <t>Incremento total del beneficio de IRAE:</t>
  </si>
  <si>
    <t>1 - CÁLCULO DEL BENEFICIO ADICIONAL EN EXONERACIÓN DE IRAE</t>
  </si>
  <si>
    <t>A efectos de impulsar la presentación de nuevos proyectos así como de promover la ejecución de inversiones comprometidas, el Decreto 299/015 establece dos diferentes mecanismos de incremento del beneficio de IRAE que reglamenta los Decretos 455/007 y 002/012
El Decreto 299/015 dispone que los proyectos que se presenten dentro del período 1º de diciembre de 2015 y 31 de diciembre de 2016 obtendrán un incremento en un 10% del porcentaje de exoneración de IRAE que resulte de la aplicación de la matriz de indicadores. Este beneficio será aplicable a las inversiones ejecutadas hasta el 31 de diciembre de 2017, siempre que las mismas representen al menos el 75% de la inversión total comprometida del proyecto.
Por otro lado se establece que las inversiones ejecutadas entre el 1º de diciembre de 2015 y 31 de diciembre de 2016 se computarán por el 120% del monto invertido a los efectos del cómputo del monto exonerado del IRAE. Este beneficio es aplicable tanto a proyectos presentados al amparo del Decreto 455/007 como del Decreto 002/012.
Aquellos proyectos que se presenten dentro del período 1º de diciembre de 2015 y 31 de diciembre 2016 podrán acumular ambos beneficios para aquellas inversiones ejecutadas en ese mismo período.</t>
  </si>
  <si>
    <t>Inversión entre el 1-12-2015 y el 31-12-2016 (en UI)</t>
  </si>
  <si>
    <t>D)</t>
  </si>
  <si>
    <t>Link al BPS (BPC)</t>
  </si>
  <si>
    <t>Inversión entre el 1-06-2015 y el 30-11-2015 (en UI)</t>
  </si>
  <si>
    <t>La inversión que se realice entre el 1/06/15 y 30/11/15, se computará por el 100% y se le aplicará, cuando corresponda, el porcentaje de exoneración de IRAE con beneficio adicional.</t>
  </si>
  <si>
    <t>La inversión que se realice entre el 1/12/15 y 31/12/16, se computará por el 120% y se le aplicará, cuando corresponda, el porcentaje de exoneración de IRAE con beneficio adicional.</t>
  </si>
  <si>
    <t>La inversión que se realice entre el 1/01/17 y 31/12/17, se computará por el 100% y se le aplicará, cuando corresponda, el porcentaje de exoneración de IRAE con beneficio adicional.</t>
  </si>
  <si>
    <t>La inversión que se realice luego del 31/12/17, se computará por el 100% y se le aplicará el porcentaje de exoneración de IRAE original.</t>
  </si>
  <si>
    <t>Link al INE (UI)</t>
  </si>
  <si>
    <t xml:space="preserve">1.6 - NIVEL TECNOLÓGICO DEL PRODUCTO ELABORADO. </t>
  </si>
  <si>
    <t>INVERSIÓN EN ENERGÍAS RENOVABLES (en UI)</t>
  </si>
  <si>
    <t>Mejora calidad de los servicios brindados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</si>
</sst>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_-* #,##0\ _€_-;\-* #,##0\ _€_-;_-* &quot;-&quot;??\ _€_-;_-@_-"/>
    <numFmt numFmtId="165" formatCode="0.0000"/>
  </numFmts>
  <fonts count="35" x14ac:knownFonts="1">
    <font>
      <sz val="10"/>
      <name val="Arial"/>
    </font>
    <font>
      <sz val="10"/>
      <name val="Arial"/>
    </font>
    <font>
      <sz val="8"/>
      <name val="Arial"/>
      <family val="2"/>
    </font>
    <font>
      <b/>
      <sz val="10"/>
      <name val="Arial"/>
      <family val="2"/>
    </font>
    <font>
      <b/>
      <i/>
      <sz val="10"/>
      <name val="Arial"/>
      <family val="2"/>
    </font>
    <font>
      <sz val="10"/>
      <name val="Arial"/>
      <family val="2"/>
    </font>
    <font>
      <b/>
      <sz val="10"/>
      <color indexed="12"/>
      <name val="Bookman Old Style"/>
      <family val="1"/>
    </font>
    <font>
      <sz val="10"/>
      <color indexed="12"/>
      <name val="Bookman Old Style"/>
      <family val="1"/>
    </font>
    <font>
      <b/>
      <sz val="12"/>
      <name val="Arial"/>
      <family val="2"/>
    </font>
    <font>
      <u/>
      <sz val="11"/>
      <color indexed="12"/>
      <name val="Calibri"/>
      <family val="2"/>
    </font>
    <font>
      <b/>
      <sz val="10"/>
      <name val="Arial"/>
      <family val="2"/>
    </font>
    <font>
      <sz val="10"/>
      <name val="Arial"/>
      <family val="2"/>
    </font>
    <font>
      <u/>
      <sz val="10"/>
      <name val="Arial"/>
      <family val="2"/>
    </font>
    <font>
      <b/>
      <sz val="13"/>
      <name val="Arial"/>
      <family val="2"/>
    </font>
    <font>
      <b/>
      <i/>
      <u/>
      <sz val="10"/>
      <name val="Arial"/>
      <family val="2"/>
    </font>
    <font>
      <u/>
      <sz val="10"/>
      <name val="Arial"/>
      <family val="2"/>
    </font>
    <font>
      <i/>
      <sz val="10"/>
      <name val="Arial"/>
      <family val="2"/>
    </font>
    <font>
      <b/>
      <sz val="12"/>
      <color indexed="9"/>
      <name val="Arial"/>
      <family val="2"/>
    </font>
    <font>
      <sz val="10"/>
      <color indexed="10"/>
      <name val="Arial"/>
      <family val="2"/>
    </font>
    <font>
      <u/>
      <sz val="10"/>
      <color indexed="10"/>
      <name val="Arial"/>
      <family val="2"/>
    </font>
    <font>
      <b/>
      <i/>
      <sz val="10"/>
      <name val="Arial"/>
      <family val="2"/>
    </font>
    <font>
      <sz val="10"/>
      <name val="Arial"/>
      <family val="2"/>
    </font>
    <font>
      <b/>
      <sz val="14"/>
      <color indexed="23"/>
      <name val="Arial"/>
      <family val="2"/>
    </font>
    <font>
      <sz val="10"/>
      <color indexed="23"/>
      <name val="Arial"/>
      <family val="2"/>
    </font>
    <font>
      <sz val="12"/>
      <color indexed="23"/>
      <name val="Arial"/>
      <family val="2"/>
    </font>
    <font>
      <b/>
      <i/>
      <sz val="12"/>
      <color indexed="23"/>
      <name val="Arial"/>
      <family val="2"/>
    </font>
    <font>
      <b/>
      <sz val="11"/>
      <name val="Arial"/>
      <family val="2"/>
    </font>
    <font>
      <sz val="10"/>
      <color indexed="23"/>
      <name val="Arial"/>
      <family val="2"/>
    </font>
    <font>
      <i/>
      <sz val="12"/>
      <color indexed="23"/>
      <name val="Arial"/>
      <family val="2"/>
    </font>
    <font>
      <b/>
      <sz val="8"/>
      <name val="Arial"/>
      <family val="2"/>
    </font>
    <font>
      <b/>
      <sz val="12"/>
      <color theme="0"/>
      <name val="Arial"/>
      <family val="2"/>
    </font>
    <font>
      <sz val="10"/>
      <color theme="0"/>
      <name val="Arial"/>
      <family val="2"/>
    </font>
    <font>
      <sz val="10"/>
      <color rgb="FFC00000"/>
      <name val="Arial"/>
      <family val="2"/>
    </font>
    <font>
      <b/>
      <sz val="10"/>
      <color rgb="FFC00000"/>
      <name val="Arial"/>
      <family val="2"/>
    </font>
    <font>
      <sz val="10"/>
      <color rgb="FFFF0000"/>
      <name val="Arial"/>
      <family val="2"/>
    </font>
  </fonts>
  <fills count="6">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52"/>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s>
  <cellStyleXfs count="4">
    <xf numFmtId="0" fontId="0" fillId="0" borderId="0"/>
    <xf numFmtId="0" fontId="9"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cellStyleXfs>
  <cellXfs count="296">
    <xf numFmtId="0" fontId="0" fillId="0" borderId="0" xfId="0"/>
    <xf numFmtId="0" fontId="5" fillId="2" borderId="0" xfId="0" applyFont="1" applyFill="1" applyBorder="1" applyAlignment="1" applyProtection="1">
      <alignment horizontal="left" indent="4"/>
      <protection hidden="1"/>
    </xf>
    <xf numFmtId="3" fontId="3" fillId="3" borderId="1" xfId="0" applyNumberFormat="1" applyFont="1" applyFill="1" applyBorder="1" applyAlignment="1" applyProtection="1">
      <alignment horizontal="center"/>
      <protection locked="0"/>
    </xf>
    <xf numFmtId="0" fontId="0" fillId="2" borderId="2" xfId="0" applyFill="1" applyBorder="1" applyProtection="1"/>
    <xf numFmtId="0" fontId="0" fillId="2" borderId="3" xfId="0" applyFill="1" applyBorder="1" applyProtection="1"/>
    <xf numFmtId="0" fontId="0" fillId="2" borderId="4" xfId="0" applyFill="1" applyBorder="1" applyProtection="1"/>
    <xf numFmtId="0" fontId="0" fillId="4" borderId="0" xfId="0" applyFill="1" applyProtection="1"/>
    <xf numFmtId="0" fontId="0" fillId="2" borderId="5" xfId="0" applyFill="1" applyBorder="1" applyProtection="1"/>
    <xf numFmtId="0" fontId="0" fillId="2" borderId="0" xfId="0" applyFill="1" applyBorder="1" applyProtection="1"/>
    <xf numFmtId="0" fontId="0" fillId="2" borderId="6" xfId="0" applyFill="1" applyBorder="1" applyProtection="1"/>
    <xf numFmtId="0" fontId="6" fillId="2" borderId="0" xfId="0" applyFont="1" applyFill="1" applyBorder="1" applyAlignment="1" applyProtection="1">
      <alignment horizontal="center"/>
    </xf>
    <xf numFmtId="0" fontId="7" fillId="2" borderId="0" xfId="0" applyFont="1" applyFill="1" applyBorder="1" applyAlignment="1" applyProtection="1">
      <alignment horizontal="center"/>
    </xf>
    <xf numFmtId="0" fontId="17" fillId="5" borderId="5" xfId="0" applyFont="1" applyFill="1" applyBorder="1" applyProtection="1"/>
    <xf numFmtId="0" fontId="17" fillId="5" borderId="0" xfId="0" applyFont="1" applyFill="1" applyBorder="1" applyProtection="1"/>
    <xf numFmtId="0" fontId="17" fillId="5" borderId="6" xfId="0" applyFont="1" applyFill="1" applyBorder="1" applyProtection="1"/>
    <xf numFmtId="0" fontId="17" fillId="4" borderId="0" xfId="0" applyFont="1" applyFill="1" applyProtection="1"/>
    <xf numFmtId="0" fontId="8" fillId="2" borderId="5" xfId="0" applyFont="1" applyFill="1" applyBorder="1" applyProtection="1"/>
    <xf numFmtId="0" fontId="8" fillId="2" borderId="0" xfId="0" applyFont="1" applyFill="1" applyBorder="1" applyProtection="1"/>
    <xf numFmtId="0" fontId="8" fillId="2" borderId="6" xfId="0" applyFont="1" applyFill="1" applyBorder="1" applyProtection="1"/>
    <xf numFmtId="0" fontId="8" fillId="4" borderId="0" xfId="0" applyFont="1" applyFill="1" applyProtection="1"/>
    <xf numFmtId="0" fontId="3" fillId="2" borderId="7" xfId="0" applyFont="1" applyFill="1" applyBorder="1" applyAlignment="1" applyProtection="1">
      <alignment horizontal="center"/>
    </xf>
    <xf numFmtId="0" fontId="0" fillId="2" borderId="0" xfId="0" applyFill="1" applyBorder="1" applyAlignment="1" applyProtection="1">
      <alignment horizontal="center"/>
    </xf>
    <xf numFmtId="0" fontId="3" fillId="2" borderId="0" xfId="0" applyFont="1" applyFill="1" applyBorder="1" applyAlignment="1" applyProtection="1">
      <alignment horizontal="center"/>
    </xf>
    <xf numFmtId="0" fontId="3" fillId="2" borderId="0" xfId="0" applyFont="1" applyFill="1" applyBorder="1" applyProtection="1"/>
    <xf numFmtId="0" fontId="3" fillId="2" borderId="1" xfId="0" applyFont="1" applyFill="1" applyBorder="1" applyAlignment="1" applyProtection="1">
      <alignment horizontal="center"/>
    </xf>
    <xf numFmtId="0" fontId="5" fillId="2" borderId="0" xfId="0" applyFont="1" applyFill="1" applyBorder="1" applyProtection="1"/>
    <xf numFmtId="0" fontId="4" fillId="2" borderId="0" xfId="0" applyFont="1" applyFill="1" applyBorder="1" applyProtection="1"/>
    <xf numFmtId="0" fontId="3" fillId="2" borderId="8"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9"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5" fillId="2" borderId="6" xfId="0" applyFont="1" applyFill="1" applyBorder="1" applyProtection="1"/>
    <xf numFmtId="0" fontId="3" fillId="2" borderId="13"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12" fillId="2" borderId="0" xfId="0" applyFont="1" applyFill="1" applyBorder="1" applyProtection="1"/>
    <xf numFmtId="0" fontId="4" fillId="2" borderId="0" xfId="0" applyFont="1" applyFill="1" applyBorder="1" applyAlignment="1" applyProtection="1"/>
    <xf numFmtId="0" fontId="1" fillId="2" borderId="5" xfId="0" applyFont="1" applyFill="1" applyBorder="1" applyProtection="1"/>
    <xf numFmtId="0" fontId="1" fillId="2" borderId="0" xfId="0" applyFont="1" applyFill="1" applyBorder="1" applyProtection="1"/>
    <xf numFmtId="0" fontId="10" fillId="2" borderId="8"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11" fillId="2" borderId="0" xfId="0" applyFont="1" applyFill="1" applyBorder="1" applyProtection="1"/>
    <xf numFmtId="0" fontId="11" fillId="2" borderId="5" xfId="0" applyFont="1" applyFill="1" applyBorder="1" applyProtection="1"/>
    <xf numFmtId="0" fontId="11" fillId="2" borderId="13" xfId="0" applyFont="1" applyFill="1" applyBorder="1" applyAlignment="1" applyProtection="1">
      <alignment horizontal="center" vertical="center"/>
    </xf>
    <xf numFmtId="9" fontId="11" fillId="2" borderId="14" xfId="3"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9" fontId="11" fillId="2" borderId="17" xfId="3" applyFont="1" applyFill="1" applyBorder="1" applyAlignment="1" applyProtection="1">
      <alignment horizontal="center" vertical="center" wrapText="1"/>
    </xf>
    <xf numFmtId="9" fontId="11" fillId="2" borderId="17" xfId="3" applyFont="1" applyFill="1" applyBorder="1" applyAlignment="1" applyProtection="1">
      <alignment horizontal="center" vertical="center"/>
    </xf>
    <xf numFmtId="0" fontId="11" fillId="2" borderId="16"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xf>
    <xf numFmtId="0" fontId="11" fillId="2" borderId="20" xfId="0" applyFont="1" applyFill="1" applyBorder="1" applyAlignment="1" applyProtection="1">
      <alignment horizontal="center" vertical="center"/>
    </xf>
    <xf numFmtId="9" fontId="11" fillId="2" borderId="20" xfId="3" applyFont="1" applyFill="1" applyBorder="1" applyAlignment="1" applyProtection="1">
      <alignment horizontal="center" vertical="center"/>
    </xf>
    <xf numFmtId="0" fontId="0" fillId="2" borderId="22" xfId="0" applyFill="1" applyBorder="1" applyProtection="1"/>
    <xf numFmtId="0" fontId="0" fillId="2" borderId="23" xfId="0" applyFill="1" applyBorder="1" applyProtection="1"/>
    <xf numFmtId="0" fontId="0" fillId="2" borderId="24" xfId="0" applyFill="1" applyBorder="1" applyProtection="1"/>
    <xf numFmtId="0" fontId="18" fillId="2" borderId="5" xfId="0" applyFont="1" applyFill="1" applyBorder="1" applyProtection="1"/>
    <xf numFmtId="0" fontId="14" fillId="2" borderId="0" xfId="0" applyNumberFormat="1" applyFont="1" applyFill="1" applyBorder="1" applyProtection="1"/>
    <xf numFmtId="0" fontId="19" fillId="2" borderId="0" xfId="0" applyFont="1" applyFill="1" applyBorder="1" applyProtection="1"/>
    <xf numFmtId="0" fontId="15" fillId="2" borderId="0" xfId="0" applyFont="1" applyFill="1" applyBorder="1" applyProtection="1"/>
    <xf numFmtId="0" fontId="18" fillId="2" borderId="0" xfId="0" applyFont="1" applyFill="1" applyBorder="1" applyProtection="1"/>
    <xf numFmtId="0" fontId="18" fillId="2" borderId="6" xfId="0" applyFont="1" applyFill="1" applyBorder="1" applyProtection="1"/>
    <xf numFmtId="0" fontId="18" fillId="4" borderId="0" xfId="0" applyFont="1" applyFill="1" applyProtection="1"/>
    <xf numFmtId="0" fontId="20" fillId="2" borderId="0" xfId="0" applyNumberFormat="1" applyFont="1" applyFill="1" applyBorder="1" applyProtection="1"/>
    <xf numFmtId="0" fontId="21" fillId="2" borderId="0" xfId="0" applyFont="1" applyFill="1" applyBorder="1" applyProtection="1"/>
    <xf numFmtId="0" fontId="19" fillId="2" borderId="5" xfId="0" applyFont="1" applyFill="1" applyBorder="1" applyProtection="1"/>
    <xf numFmtId="0" fontId="19" fillId="2" borderId="6" xfId="0" applyFont="1" applyFill="1" applyBorder="1" applyProtection="1"/>
    <xf numFmtId="0" fontId="19" fillId="4" borderId="0" xfId="0" applyFont="1" applyFill="1" applyProtection="1"/>
    <xf numFmtId="0" fontId="3" fillId="2" borderId="5" xfId="0" applyFont="1" applyFill="1" applyBorder="1" applyProtection="1"/>
    <xf numFmtId="0" fontId="3" fillId="2" borderId="6" xfId="0" applyFont="1" applyFill="1" applyBorder="1" applyProtection="1"/>
    <xf numFmtId="0" fontId="3" fillId="4" borderId="0" xfId="0" applyFont="1" applyFill="1" applyProtection="1"/>
    <xf numFmtId="0" fontId="3" fillId="2" borderId="11" xfId="0" applyFont="1" applyFill="1" applyBorder="1" applyAlignment="1" applyProtection="1">
      <alignment horizontal="center" vertical="center"/>
    </xf>
    <xf numFmtId="9" fontId="5" fillId="2" borderId="14" xfId="0" applyNumberFormat="1" applyFont="1" applyFill="1" applyBorder="1" applyAlignment="1" applyProtection="1">
      <alignment horizontal="center" vertical="center"/>
    </xf>
    <xf numFmtId="9" fontId="5" fillId="2" borderId="20" xfId="0" applyNumberFormat="1" applyFont="1" applyFill="1" applyBorder="1" applyAlignment="1" applyProtection="1">
      <alignment horizontal="center" vertical="center"/>
    </xf>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2" fontId="3" fillId="2" borderId="0" xfId="0" applyNumberFormat="1" applyFont="1" applyFill="1" applyBorder="1" applyAlignment="1" applyProtection="1">
      <alignment horizontal="center"/>
    </xf>
    <xf numFmtId="0" fontId="0" fillId="2" borderId="0" xfId="0" applyFill="1" applyProtection="1"/>
    <xf numFmtId="10" fontId="0" fillId="2" borderId="0" xfId="0" applyNumberFormat="1" applyFill="1" applyBorder="1" applyAlignment="1" applyProtection="1">
      <alignment horizontal="center"/>
    </xf>
    <xf numFmtId="3" fontId="0" fillId="2" borderId="1" xfId="0" applyNumberFormat="1" applyFill="1" applyBorder="1" applyAlignment="1" applyProtection="1">
      <alignment horizontal="center"/>
    </xf>
    <xf numFmtId="0" fontId="0" fillId="2" borderId="2" xfId="0" applyFill="1" applyBorder="1"/>
    <xf numFmtId="0" fontId="0" fillId="2" borderId="3" xfId="0" applyFill="1" applyBorder="1"/>
    <xf numFmtId="0" fontId="0" fillId="2" borderId="4" xfId="0" applyFill="1" applyBorder="1"/>
    <xf numFmtId="0" fontId="0" fillId="4" borderId="0" xfId="0" applyFill="1"/>
    <xf numFmtId="0" fontId="0" fillId="2" borderId="5" xfId="0" applyFill="1" applyBorder="1"/>
    <xf numFmtId="0" fontId="0" fillId="2" borderId="0" xfId="0" applyFill="1" applyBorder="1"/>
    <xf numFmtId="0" fontId="0" fillId="2" borderId="6" xfId="0" applyFill="1" applyBorder="1"/>
    <xf numFmtId="0" fontId="6" fillId="2" borderId="0" xfId="0" applyFont="1" applyFill="1" applyBorder="1" applyAlignment="1">
      <alignment horizontal="center"/>
    </xf>
    <xf numFmtId="0" fontId="7" fillId="2" borderId="0" xfId="0" applyFont="1" applyFill="1" applyBorder="1" applyAlignment="1">
      <alignment horizontal="center"/>
    </xf>
    <xf numFmtId="0" fontId="22" fillId="2" borderId="0" xfId="0" applyFont="1" applyFill="1" applyBorder="1"/>
    <xf numFmtId="0" fontId="23" fillId="2" borderId="0" xfId="0" applyFont="1" applyFill="1" applyBorder="1"/>
    <xf numFmtId="0" fontId="0" fillId="2" borderId="22" xfId="0" applyFill="1" applyBorder="1"/>
    <xf numFmtId="0" fontId="0" fillId="2" borderId="23" xfId="0" applyFill="1" applyBorder="1"/>
    <xf numFmtId="0" fontId="0" fillId="2" borderId="24" xfId="0" applyFill="1" applyBorder="1"/>
    <xf numFmtId="1" fontId="0" fillId="2" borderId="1" xfId="0" applyNumberFormat="1" applyFill="1" applyBorder="1" applyAlignment="1" applyProtection="1">
      <alignment horizontal="center"/>
    </xf>
    <xf numFmtId="0" fontId="17" fillId="4" borderId="5" xfId="0" applyFont="1" applyFill="1" applyBorder="1" applyProtection="1"/>
    <xf numFmtId="1" fontId="18" fillId="4" borderId="0" xfId="0" applyNumberFormat="1" applyFont="1" applyFill="1" applyProtection="1"/>
    <xf numFmtId="0" fontId="26" fillId="4" borderId="25" xfId="0" applyFont="1" applyFill="1" applyBorder="1" applyAlignment="1" applyProtection="1">
      <alignment horizontal="center"/>
    </xf>
    <xf numFmtId="0" fontId="26" fillId="4" borderId="12" xfId="0" applyFont="1" applyFill="1" applyBorder="1" applyAlignment="1" applyProtection="1">
      <alignment horizontal="center" wrapText="1"/>
    </xf>
    <xf numFmtId="0" fontId="27" fillId="0" borderId="26" xfId="0" applyFont="1" applyBorder="1" applyAlignment="1" applyProtection="1">
      <alignment horizontal="center"/>
    </xf>
    <xf numFmtId="0" fontId="27" fillId="0" borderId="27" xfId="0" applyFont="1" applyBorder="1" applyAlignment="1" applyProtection="1">
      <alignment horizontal="center"/>
    </xf>
    <xf numFmtId="0" fontId="27" fillId="0" borderId="28" xfId="0" applyFont="1" applyBorder="1" applyAlignment="1" applyProtection="1">
      <alignment horizontal="center"/>
    </xf>
    <xf numFmtId="0" fontId="3" fillId="4" borderId="8" xfId="0" applyFont="1" applyFill="1" applyBorder="1" applyAlignment="1" applyProtection="1">
      <alignment horizontal="center" vertical="center" wrapText="1"/>
    </xf>
    <xf numFmtId="0" fontId="3" fillId="4" borderId="9"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27" fillId="0" borderId="14" xfId="0" applyFont="1" applyBorder="1" applyAlignment="1" applyProtection="1">
      <alignment horizontal="center"/>
    </xf>
    <xf numFmtId="164" fontId="27" fillId="0" borderId="29" xfId="2" applyNumberFormat="1" applyFont="1" applyFill="1" applyBorder="1" applyAlignment="1" applyProtection="1">
      <alignment horizontal="center"/>
    </xf>
    <xf numFmtId="9" fontId="23" fillId="0" borderId="14" xfId="3" applyFont="1" applyBorder="1" applyAlignment="1" applyProtection="1">
      <alignment horizontal="center" vertical="center"/>
    </xf>
    <xf numFmtId="164" fontId="23" fillId="0" borderId="14" xfId="2" applyNumberFormat="1" applyFont="1" applyBorder="1" applyAlignment="1" applyProtection="1">
      <alignment horizontal="center" vertical="center"/>
    </xf>
    <xf numFmtId="3" fontId="23" fillId="0" borderId="14" xfId="2" applyNumberFormat="1" applyFont="1" applyBorder="1" applyAlignment="1" applyProtection="1">
      <alignment horizontal="center" vertical="center"/>
    </xf>
    <xf numFmtId="0" fontId="27" fillId="0" borderId="17" xfId="0" applyFont="1" applyBorder="1" applyAlignment="1" applyProtection="1">
      <alignment horizontal="center"/>
    </xf>
    <xf numFmtId="164" fontId="27" fillId="3" borderId="29" xfId="2" applyNumberFormat="1" applyFont="1" applyFill="1" applyBorder="1" applyAlignment="1" applyProtection="1">
      <alignment horizontal="center"/>
      <protection locked="0"/>
    </xf>
    <xf numFmtId="164" fontId="27" fillId="3" borderId="30" xfId="2" applyNumberFormat="1" applyFont="1" applyFill="1" applyBorder="1" applyAlignment="1" applyProtection="1">
      <alignment horizontal="center"/>
      <protection locked="0"/>
    </xf>
    <xf numFmtId="164" fontId="27" fillId="3" borderId="31" xfId="2" applyNumberFormat="1" applyFont="1" applyFill="1" applyBorder="1" applyAlignment="1" applyProtection="1">
      <alignment horizontal="center"/>
      <protection locked="0"/>
    </xf>
    <xf numFmtId="3" fontId="5" fillId="3" borderId="15" xfId="0" applyNumberFormat="1" applyFont="1" applyFill="1" applyBorder="1" applyAlignment="1" applyProtection="1">
      <alignment horizontal="center" vertical="center"/>
      <protection locked="0"/>
    </xf>
    <xf numFmtId="0" fontId="0" fillId="2" borderId="0" xfId="0" applyFill="1" applyBorder="1" applyAlignment="1" applyProtection="1">
      <alignment horizontal="center" vertical="center"/>
    </xf>
    <xf numFmtId="0" fontId="3" fillId="3" borderId="32"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3" fontId="3" fillId="3" borderId="1" xfId="2" applyNumberFormat="1" applyFont="1" applyFill="1" applyBorder="1" applyAlignment="1" applyProtection="1">
      <alignment horizontal="center" vertical="center"/>
      <protection locked="0"/>
    </xf>
    <xf numFmtId="3" fontId="3" fillId="3" borderId="1" xfId="0" applyNumberFormat="1" applyFont="1" applyFill="1" applyBorder="1" applyAlignment="1" applyProtection="1">
      <alignment horizontal="center" vertical="center"/>
      <protection locked="0"/>
    </xf>
    <xf numFmtId="165" fontId="3" fillId="3" borderId="1" xfId="0" applyNumberFormat="1" applyFont="1" applyFill="1" applyBorder="1" applyAlignment="1" applyProtection="1">
      <alignment horizontal="center" vertical="center"/>
      <protection locked="0"/>
    </xf>
    <xf numFmtId="0" fontId="3" fillId="3" borderId="33"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3" fontId="3" fillId="3" borderId="1" xfId="2" applyNumberFormat="1" applyFont="1" applyFill="1" applyBorder="1" applyAlignment="1" applyProtection="1">
      <alignment horizontal="center"/>
      <protection locked="0"/>
    </xf>
    <xf numFmtId="0" fontId="3" fillId="2" borderId="34" xfId="0" applyFont="1" applyFill="1" applyBorder="1" applyAlignment="1" applyProtection="1">
      <alignment horizontal="center" vertical="center" wrapText="1"/>
    </xf>
    <xf numFmtId="0" fontId="3" fillId="3" borderId="17"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35"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2" borderId="1" xfId="0" applyFont="1" applyFill="1" applyBorder="1" applyAlignment="1" applyProtection="1">
      <alignment horizontal="center"/>
      <protection hidden="1"/>
    </xf>
    <xf numFmtId="3" fontId="3" fillId="2" borderId="1" xfId="0" applyNumberFormat="1" applyFont="1" applyFill="1" applyBorder="1" applyAlignment="1" applyProtection="1">
      <alignment horizontal="center"/>
      <protection hidden="1"/>
    </xf>
    <xf numFmtId="0" fontId="0" fillId="2" borderId="0" xfId="0" applyFill="1" applyBorder="1" applyProtection="1">
      <protection hidden="1"/>
    </xf>
    <xf numFmtId="0" fontId="5" fillId="2" borderId="7" xfId="0" applyFont="1" applyFill="1" applyBorder="1" applyAlignment="1" applyProtection="1">
      <alignment horizontal="center" vertical="center"/>
      <protection hidden="1"/>
    </xf>
    <xf numFmtId="0" fontId="5" fillId="2" borderId="36" xfId="0" applyFont="1" applyFill="1" applyBorder="1" applyAlignment="1" applyProtection="1">
      <alignment horizontal="center" vertical="center"/>
      <protection hidden="1"/>
    </xf>
    <xf numFmtId="0" fontId="5" fillId="2" borderId="37" xfId="0" applyFont="1" applyFill="1" applyBorder="1" applyAlignment="1" applyProtection="1">
      <alignment horizontal="center" vertical="center"/>
      <protection hidden="1"/>
    </xf>
    <xf numFmtId="0" fontId="5" fillId="2" borderId="38" xfId="0" applyFont="1" applyFill="1" applyBorder="1" applyAlignment="1" applyProtection="1">
      <alignment horizontal="center" vertical="center"/>
      <protection hidden="1"/>
    </xf>
    <xf numFmtId="0" fontId="5" fillId="2" borderId="39" xfId="0" applyFont="1" applyFill="1" applyBorder="1" applyAlignment="1" applyProtection="1">
      <alignment horizontal="center" vertical="center"/>
      <protection hidden="1"/>
    </xf>
    <xf numFmtId="0" fontId="5" fillId="2" borderId="6" xfId="0" applyFont="1" applyFill="1" applyBorder="1" applyAlignment="1" applyProtection="1">
      <alignment horizontal="center" vertical="center"/>
      <protection hidden="1"/>
    </xf>
    <xf numFmtId="0" fontId="5" fillId="2" borderId="29" xfId="0" applyFont="1" applyFill="1" applyBorder="1" applyAlignment="1" applyProtection="1">
      <alignment horizontal="center" vertical="center"/>
      <protection hidden="1"/>
    </xf>
    <xf numFmtId="2" fontId="3" fillId="2" borderId="1" xfId="0" applyNumberFormat="1" applyFont="1" applyFill="1" applyBorder="1" applyAlignment="1" applyProtection="1">
      <alignment horizontal="center"/>
      <protection hidden="1"/>
    </xf>
    <xf numFmtId="2" fontId="11" fillId="2" borderId="14" xfId="3" applyNumberFormat="1" applyFont="1" applyFill="1" applyBorder="1" applyAlignment="1" applyProtection="1">
      <alignment horizontal="center" vertical="center"/>
      <protection hidden="1"/>
    </xf>
    <xf numFmtId="2" fontId="11" fillId="2" borderId="17" xfId="0" applyNumberFormat="1" applyFont="1" applyFill="1" applyBorder="1" applyAlignment="1" applyProtection="1">
      <alignment horizontal="center" vertical="center" wrapText="1"/>
      <protection hidden="1"/>
    </xf>
    <xf numFmtId="2" fontId="11" fillId="2" borderId="17" xfId="2" applyNumberFormat="1" applyFont="1" applyFill="1" applyBorder="1" applyAlignment="1" applyProtection="1">
      <alignment horizontal="center" vertical="center"/>
      <protection hidden="1"/>
    </xf>
    <xf numFmtId="2" fontId="11" fillId="2" borderId="20" xfId="0" applyNumberFormat="1" applyFont="1" applyFill="1" applyBorder="1" applyAlignment="1" applyProtection="1">
      <alignment horizontal="center" vertical="center"/>
      <protection hidden="1"/>
    </xf>
    <xf numFmtId="2" fontId="11" fillId="2" borderId="33" xfId="0" applyNumberFormat="1" applyFont="1" applyFill="1" applyBorder="1" applyAlignment="1" applyProtection="1">
      <alignment horizontal="center" vertical="center"/>
      <protection hidden="1"/>
    </xf>
    <xf numFmtId="2" fontId="11" fillId="2" borderId="35" xfId="3" applyNumberFormat="1" applyFont="1" applyFill="1" applyBorder="1" applyAlignment="1" applyProtection="1">
      <alignment horizontal="center" vertical="center"/>
      <protection hidden="1"/>
    </xf>
    <xf numFmtId="2" fontId="11" fillId="2" borderId="40" xfId="3" applyNumberFormat="1" applyFont="1" applyFill="1" applyBorder="1" applyAlignment="1" applyProtection="1">
      <alignment horizontal="center" vertical="center"/>
      <protection hidden="1"/>
    </xf>
    <xf numFmtId="2" fontId="3" fillId="2" borderId="38" xfId="0" applyNumberFormat="1" applyFont="1" applyFill="1" applyBorder="1" applyAlignment="1" applyProtection="1">
      <alignment horizontal="center" vertical="center" wrapText="1"/>
      <protection hidden="1"/>
    </xf>
    <xf numFmtId="0" fontId="11" fillId="2" borderId="0" xfId="0" applyFont="1" applyFill="1" applyBorder="1" applyProtection="1">
      <protection hidden="1"/>
    </xf>
    <xf numFmtId="0" fontId="0" fillId="2" borderId="6" xfId="0" applyFill="1" applyBorder="1" applyProtection="1">
      <protection hidden="1"/>
    </xf>
    <xf numFmtId="0" fontId="0" fillId="2" borderId="5" xfId="0" applyFill="1" applyBorder="1" applyAlignment="1" applyProtection="1">
      <protection hidden="1"/>
    </xf>
    <xf numFmtId="0" fontId="0" fillId="2" borderId="0" xfId="0" applyFill="1" applyBorder="1" applyAlignment="1" applyProtection="1">
      <protection hidden="1"/>
    </xf>
    <xf numFmtId="10" fontId="13" fillId="2" borderId="0" xfId="0" applyNumberFormat="1" applyFont="1" applyFill="1" applyBorder="1" applyAlignment="1" applyProtection="1">
      <alignment horizontal="left"/>
      <protection hidden="1"/>
    </xf>
    <xf numFmtId="10" fontId="8" fillId="2" borderId="0" xfId="0" applyNumberFormat="1" applyFont="1" applyFill="1" applyBorder="1" applyAlignment="1" applyProtection="1">
      <alignment horizontal="left"/>
      <protection hidden="1"/>
    </xf>
    <xf numFmtId="0" fontId="0" fillId="2" borderId="0" xfId="0" applyFill="1" applyBorder="1" applyAlignment="1" applyProtection="1">
      <alignment horizontal="center"/>
      <protection hidden="1"/>
    </xf>
    <xf numFmtId="0" fontId="16" fillId="2" borderId="0" xfId="0" applyFont="1" applyFill="1" applyBorder="1" applyProtection="1">
      <protection hidden="1"/>
    </xf>
    <xf numFmtId="1" fontId="13" fillId="2" borderId="0" xfId="0" applyNumberFormat="1" applyFont="1" applyFill="1" applyBorder="1" applyAlignment="1" applyProtection="1">
      <alignment horizontal="right"/>
      <protection hidden="1"/>
    </xf>
    <xf numFmtId="0" fontId="8" fillId="2" borderId="0" xfId="0" applyFont="1" applyFill="1" applyBorder="1" applyAlignment="1" applyProtection="1">
      <alignment horizontal="left"/>
      <protection hidden="1"/>
    </xf>
    <xf numFmtId="0" fontId="5" fillId="2" borderId="0" xfId="0" applyFont="1" applyFill="1" applyBorder="1" applyProtection="1">
      <protection hidden="1"/>
    </xf>
    <xf numFmtId="3" fontId="0" fillId="2" borderId="1" xfId="0" applyNumberFormat="1" applyFill="1" applyBorder="1" applyAlignment="1" applyProtection="1">
      <alignment horizontal="center"/>
      <protection hidden="1"/>
    </xf>
    <xf numFmtId="1" fontId="0" fillId="2" borderId="1" xfId="0" applyNumberFormat="1" applyFill="1" applyBorder="1" applyAlignment="1" applyProtection="1">
      <alignment horizontal="center"/>
      <protection hidden="1"/>
    </xf>
    <xf numFmtId="0" fontId="3" fillId="2" borderId="0" xfId="0" applyFont="1" applyFill="1" applyBorder="1" applyProtection="1">
      <protection hidden="1"/>
    </xf>
    <xf numFmtId="0" fontId="5" fillId="2" borderId="33" xfId="0" applyFont="1" applyFill="1" applyBorder="1" applyAlignment="1" applyProtection="1">
      <alignment horizontal="center" vertical="center"/>
      <protection hidden="1"/>
    </xf>
    <xf numFmtId="0" fontId="5" fillId="2" borderId="1" xfId="0" applyFont="1" applyFill="1" applyBorder="1" applyAlignment="1" applyProtection="1">
      <alignment horizontal="center" vertical="center"/>
      <protection hidden="1"/>
    </xf>
    <xf numFmtId="2" fontId="3" fillId="0" borderId="1" xfId="0" applyNumberFormat="1" applyFont="1" applyFill="1" applyBorder="1" applyAlignment="1" applyProtection="1">
      <alignment horizontal="center"/>
      <protection hidden="1"/>
    </xf>
    <xf numFmtId="0" fontId="9" fillId="2" borderId="0" xfId="1" applyFill="1" applyBorder="1" applyAlignment="1" applyProtection="1">
      <protection locked="0" hidden="1"/>
    </xf>
    <xf numFmtId="0" fontId="1" fillId="2" borderId="0" xfId="0" applyFont="1" applyFill="1" applyBorder="1" applyAlignment="1" applyProtection="1">
      <alignment vertical="center"/>
      <protection hidden="1"/>
    </xf>
    <xf numFmtId="0" fontId="3" fillId="3" borderId="19"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xf numFmtId="3" fontId="11" fillId="2" borderId="0" xfId="0" applyNumberFormat="1" applyFont="1" applyFill="1" applyBorder="1" applyProtection="1"/>
    <xf numFmtId="10" fontId="0" fillId="0" borderId="1" xfId="3" applyNumberFormat="1" applyFont="1" applyFill="1" applyBorder="1" applyAlignment="1" applyProtection="1">
      <alignment horizontal="center"/>
      <protection hidden="1"/>
    </xf>
    <xf numFmtId="0" fontId="30" fillId="0" borderId="0" xfId="0" applyFont="1" applyFill="1" applyBorder="1" applyProtection="1"/>
    <xf numFmtId="0" fontId="0" fillId="0" borderId="0" xfId="0" applyProtection="1"/>
    <xf numFmtId="0" fontId="5" fillId="0" borderId="0" xfId="0" applyFont="1" applyProtection="1"/>
    <xf numFmtId="14" fontId="31" fillId="0" borderId="0" xfId="0" applyNumberFormat="1" applyFont="1" applyFill="1" applyProtection="1"/>
    <xf numFmtId="14" fontId="31" fillId="0" borderId="0" xfId="0" applyNumberFormat="1" applyFont="1" applyProtection="1"/>
    <xf numFmtId="0" fontId="0" fillId="0" borderId="0" xfId="0" applyAlignment="1" applyProtection="1">
      <alignment wrapText="1"/>
    </xf>
    <xf numFmtId="0" fontId="5" fillId="0" borderId="0" xfId="0" applyFont="1" applyAlignment="1" applyProtection="1">
      <alignment wrapText="1"/>
    </xf>
    <xf numFmtId="0" fontId="4" fillId="0" borderId="2" xfId="0" applyFont="1" applyBorder="1" applyProtection="1"/>
    <xf numFmtId="0" fontId="16" fillId="0" borderId="3" xfId="0" applyFont="1" applyBorder="1" applyProtection="1"/>
    <xf numFmtId="0" fontId="0" fillId="0" borderId="3" xfId="0" applyBorder="1" applyProtection="1"/>
    <xf numFmtId="0" fontId="0" fillId="0" borderId="4" xfId="0" applyBorder="1" applyProtection="1"/>
    <xf numFmtId="0" fontId="16" fillId="0" borderId="5" xfId="0" applyFont="1" applyBorder="1" applyProtection="1"/>
    <xf numFmtId="0" fontId="16" fillId="0" borderId="0" xfId="0" applyFont="1" applyBorder="1" applyProtection="1"/>
    <xf numFmtId="0" fontId="0" fillId="0" borderId="0" xfId="0" applyBorder="1" applyProtection="1"/>
    <xf numFmtId="0" fontId="0" fillId="0" borderId="6" xfId="0" applyBorder="1" applyProtection="1"/>
    <xf numFmtId="0" fontId="16" fillId="0" borderId="5" xfId="0" applyFont="1" applyBorder="1" applyAlignment="1" applyProtection="1">
      <alignment horizontal="center"/>
    </xf>
    <xf numFmtId="0" fontId="16" fillId="0" borderId="22" xfId="0" applyFont="1" applyBorder="1" applyProtection="1"/>
    <xf numFmtId="0" fontId="16" fillId="0" borderId="23" xfId="0" applyFont="1" applyBorder="1" applyProtection="1"/>
    <xf numFmtId="0" fontId="0" fillId="0" borderId="23" xfId="0" applyBorder="1" applyProtection="1"/>
    <xf numFmtId="0" fontId="0" fillId="0" borderId="24" xfId="0" applyBorder="1" applyProtection="1"/>
    <xf numFmtId="0" fontId="32" fillId="0" borderId="0" xfId="0" applyFont="1" applyBorder="1" applyAlignment="1" applyProtection="1">
      <alignment vertical="center" wrapText="1"/>
    </xf>
    <xf numFmtId="0" fontId="32" fillId="0" borderId="5" xfId="0" applyFont="1" applyBorder="1" applyAlignment="1" applyProtection="1">
      <alignment vertical="center" wrapText="1"/>
    </xf>
    <xf numFmtId="0" fontId="3" fillId="0" borderId="0" xfId="0" applyFont="1" applyProtection="1"/>
    <xf numFmtId="0" fontId="33" fillId="0" borderId="0" xfId="0" applyFont="1" applyAlignment="1" applyProtection="1">
      <alignment horizontal="left" indent="1"/>
      <protection hidden="1"/>
    </xf>
    <xf numFmtId="2" fontId="3" fillId="2" borderId="0" xfId="0" applyNumberFormat="1" applyFont="1" applyFill="1" applyBorder="1" applyAlignment="1" applyProtection="1">
      <alignment horizontal="center"/>
      <protection hidden="1"/>
    </xf>
    <xf numFmtId="0" fontId="3" fillId="2" borderId="7" xfId="0" applyFont="1" applyFill="1" applyBorder="1" applyAlignment="1" applyProtection="1">
      <alignment horizontal="center" vertical="center" wrapText="1"/>
    </xf>
    <xf numFmtId="0" fontId="3" fillId="2" borderId="7" xfId="0" applyFont="1" applyFill="1" applyBorder="1" applyAlignment="1" applyProtection="1">
      <alignment horizontal="center"/>
    </xf>
    <xf numFmtId="0" fontId="0" fillId="2" borderId="5" xfId="0" applyFill="1" applyBorder="1" applyAlignment="1" applyProtection="1">
      <alignment horizontal="center" vertical="center" wrapText="1"/>
    </xf>
    <xf numFmtId="3" fontId="3" fillId="3" borderId="1" xfId="0" applyNumberFormat="1" applyFont="1"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4" borderId="0" xfId="0" applyFill="1" applyAlignment="1" applyProtection="1">
      <alignment horizontal="center" vertical="center" wrapText="1"/>
    </xf>
    <xf numFmtId="0" fontId="34" fillId="2" borderId="0" xfId="0" applyFont="1" applyFill="1" applyBorder="1" applyProtection="1"/>
    <xf numFmtId="0" fontId="24" fillId="2" borderId="0" xfId="0" applyFont="1" applyFill="1" applyBorder="1" applyAlignment="1">
      <alignment horizontal="justify" vertical="justify" wrapText="1"/>
    </xf>
    <xf numFmtId="0" fontId="24" fillId="2" borderId="0" xfId="0" applyFont="1" applyFill="1" applyBorder="1" applyAlignment="1">
      <alignment horizontal="justify" vertical="justify"/>
    </xf>
    <xf numFmtId="0" fontId="3" fillId="2" borderId="7" xfId="0" applyFont="1" applyFill="1" applyBorder="1" applyAlignment="1" applyProtection="1">
      <alignment horizontal="center" vertical="center" wrapText="1"/>
    </xf>
    <xf numFmtId="0" fontId="3" fillId="2" borderId="41" xfId="0" applyFont="1" applyFill="1" applyBorder="1" applyAlignment="1" applyProtection="1">
      <alignment horizontal="center" vertical="center"/>
    </xf>
    <xf numFmtId="0" fontId="3" fillId="2" borderId="39" xfId="0" applyFont="1" applyFill="1" applyBorder="1" applyAlignment="1" applyProtection="1">
      <alignment horizontal="center" vertical="center"/>
    </xf>
    <xf numFmtId="0" fontId="3" fillId="2" borderId="0" xfId="0" applyFont="1" applyFill="1" applyBorder="1" applyAlignment="1" applyProtection="1">
      <alignment horizontal="left"/>
    </xf>
    <xf numFmtId="0" fontId="29" fillId="2" borderId="5" xfId="0" applyFont="1" applyFill="1" applyBorder="1" applyAlignment="1" applyProtection="1">
      <alignment horizontal="center" wrapText="1"/>
      <protection hidden="1"/>
    </xf>
    <xf numFmtId="0" fontId="29" fillId="2" borderId="0" xfId="0" applyFont="1" applyFill="1" applyBorder="1" applyAlignment="1" applyProtection="1">
      <alignment horizontal="center" wrapText="1"/>
      <protection hidden="1"/>
    </xf>
    <xf numFmtId="0" fontId="8" fillId="2" borderId="7" xfId="0" applyFont="1" applyFill="1" applyBorder="1" applyAlignment="1" applyProtection="1">
      <alignment horizontal="center"/>
    </xf>
    <xf numFmtId="0" fontId="8" fillId="2" borderId="39" xfId="0" applyFont="1" applyFill="1" applyBorder="1" applyAlignment="1" applyProtection="1">
      <alignment horizontal="center"/>
    </xf>
    <xf numFmtId="0" fontId="3" fillId="2" borderId="7" xfId="0" applyFont="1" applyFill="1" applyBorder="1" applyAlignment="1" applyProtection="1">
      <alignment horizontal="center"/>
    </xf>
    <xf numFmtId="0" fontId="3" fillId="2" borderId="39" xfId="0" applyFont="1" applyFill="1" applyBorder="1" applyAlignment="1" applyProtection="1">
      <alignment horizontal="center"/>
    </xf>
    <xf numFmtId="0" fontId="3" fillId="2" borderId="7" xfId="0" applyFont="1" applyFill="1" applyBorder="1" applyAlignment="1" applyProtection="1">
      <alignment horizontal="center" vertical="center"/>
    </xf>
    <xf numFmtId="0" fontId="3" fillId="2" borderId="42" xfId="0" applyFont="1" applyFill="1" applyBorder="1" applyAlignment="1" applyProtection="1">
      <alignment horizontal="center" vertical="center"/>
    </xf>
    <xf numFmtId="0" fontId="0" fillId="2" borderId="0" xfId="0" applyFill="1" applyBorder="1" applyAlignment="1" applyProtection="1">
      <alignment horizontal="left" wrapText="1"/>
    </xf>
    <xf numFmtId="0" fontId="3" fillId="2" borderId="41" xfId="0" applyFont="1" applyFill="1" applyBorder="1" applyAlignment="1" applyProtection="1">
      <alignment horizontal="center"/>
    </xf>
    <xf numFmtId="3" fontId="3" fillId="3" borderId="7" xfId="2" applyNumberFormat="1" applyFont="1" applyFill="1" applyBorder="1" applyAlignment="1" applyProtection="1">
      <alignment horizontal="center"/>
      <protection locked="0"/>
    </xf>
    <xf numFmtId="3" fontId="3" fillId="3" borderId="39" xfId="2" applyNumberFormat="1" applyFont="1" applyFill="1" applyBorder="1" applyAlignment="1" applyProtection="1">
      <alignment horizontal="center"/>
      <protection locked="0"/>
    </xf>
    <xf numFmtId="0" fontId="3" fillId="2" borderId="7" xfId="0" applyFont="1" applyFill="1" applyBorder="1" applyAlignment="1" applyProtection="1">
      <alignment horizontal="center"/>
      <protection hidden="1"/>
    </xf>
    <xf numFmtId="0" fontId="3" fillId="2" borderId="39" xfId="0" applyFont="1" applyFill="1" applyBorder="1" applyAlignment="1" applyProtection="1">
      <alignment horizontal="center"/>
      <protection hidden="1"/>
    </xf>
    <xf numFmtId="0" fontId="5" fillId="2" borderId="48" xfId="0" applyFont="1" applyFill="1" applyBorder="1" applyAlignment="1" applyProtection="1">
      <alignment horizontal="center" vertical="center" wrapText="1"/>
    </xf>
    <xf numFmtId="0" fontId="5" fillId="2" borderId="49" xfId="0" applyFont="1" applyFill="1" applyBorder="1" applyAlignment="1" applyProtection="1">
      <alignment horizontal="center" vertical="center" wrapText="1"/>
    </xf>
    <xf numFmtId="0" fontId="5" fillId="2" borderId="43" xfId="0" applyFont="1" applyFill="1" applyBorder="1" applyAlignment="1" applyProtection="1">
      <alignment horizontal="center" vertical="center" wrapText="1"/>
    </xf>
    <xf numFmtId="0" fontId="5" fillId="2" borderId="44" xfId="0" applyFont="1" applyFill="1" applyBorder="1" applyAlignment="1" applyProtection="1">
      <alignment horizontal="center" vertical="center" wrapText="1"/>
    </xf>
    <xf numFmtId="0" fontId="5" fillId="2" borderId="45" xfId="0" applyFont="1" applyFill="1" applyBorder="1" applyAlignment="1" applyProtection="1">
      <alignment horizontal="center" vertical="center" wrapText="1"/>
    </xf>
    <xf numFmtId="0" fontId="5" fillId="2" borderId="46" xfId="0" applyFont="1" applyFill="1" applyBorder="1" applyAlignment="1" applyProtection="1">
      <alignment horizontal="center" vertical="center" wrapText="1"/>
    </xf>
    <xf numFmtId="0" fontId="3" fillId="2" borderId="34" xfId="0" applyFont="1" applyFill="1" applyBorder="1" applyAlignment="1" applyProtection="1">
      <alignment horizontal="center" vertical="center" wrapText="1"/>
    </xf>
    <xf numFmtId="0" fontId="3" fillId="2" borderId="47" xfId="0" applyFont="1" applyFill="1" applyBorder="1" applyAlignment="1" applyProtection="1">
      <alignment horizontal="center" vertical="center" wrapText="1"/>
    </xf>
    <xf numFmtId="0" fontId="8" fillId="2" borderId="41" xfId="0" applyFont="1" applyFill="1" applyBorder="1" applyAlignment="1" applyProtection="1">
      <alignment horizontal="center"/>
    </xf>
    <xf numFmtId="0" fontId="16" fillId="0" borderId="7" xfId="0" applyFont="1" applyBorder="1" applyAlignment="1" applyProtection="1">
      <alignment horizontal="left" vertical="center" wrapText="1"/>
    </xf>
    <xf numFmtId="0" fontId="16" fillId="0" borderId="41" xfId="0" applyFont="1" applyBorder="1" applyAlignment="1" applyProtection="1">
      <alignment horizontal="left" vertical="center" wrapText="1"/>
    </xf>
    <xf numFmtId="0" fontId="16" fillId="0" borderId="39" xfId="0" applyFont="1" applyBorder="1" applyAlignment="1" applyProtection="1">
      <alignment horizontal="left" vertical="center" wrapText="1"/>
    </xf>
    <xf numFmtId="0" fontId="3" fillId="2" borderId="7" xfId="0" applyFont="1" applyFill="1" applyBorder="1" applyAlignment="1" applyProtection="1">
      <alignment horizontal="left"/>
    </xf>
    <xf numFmtId="0" fontId="3" fillId="2" borderId="41" xfId="0" applyFont="1" applyFill="1" applyBorder="1" applyAlignment="1" applyProtection="1">
      <alignment horizontal="left"/>
    </xf>
    <xf numFmtId="0" fontId="3" fillId="2" borderId="39" xfId="0" applyFont="1" applyFill="1" applyBorder="1" applyAlignment="1" applyProtection="1">
      <alignment horizontal="left"/>
    </xf>
    <xf numFmtId="3" fontId="3" fillId="0" borderId="7" xfId="0" applyNumberFormat="1" applyFont="1" applyFill="1" applyBorder="1" applyAlignment="1" applyProtection="1">
      <alignment horizontal="center" vertical="center"/>
      <protection hidden="1"/>
    </xf>
    <xf numFmtId="3" fontId="3" fillId="0" borderId="41" xfId="0" applyNumberFormat="1" applyFont="1" applyFill="1" applyBorder="1" applyAlignment="1" applyProtection="1">
      <alignment horizontal="center" vertical="center"/>
      <protection hidden="1"/>
    </xf>
    <xf numFmtId="3" fontId="3" fillId="0" borderId="39" xfId="0" applyNumberFormat="1" applyFont="1" applyFill="1" applyBorder="1" applyAlignment="1" applyProtection="1">
      <alignment horizontal="center" vertical="center"/>
      <protection hidden="1"/>
    </xf>
    <xf numFmtId="3" fontId="0" fillId="0" borderId="17" xfId="0" applyNumberFormat="1" applyBorder="1" applyAlignment="1" applyProtection="1">
      <alignment horizontal="center" vertical="center"/>
      <protection hidden="1"/>
    </xf>
    <xf numFmtId="3" fontId="0" fillId="0" borderId="20" xfId="0" applyNumberFormat="1" applyBorder="1" applyAlignment="1" applyProtection="1">
      <alignment horizontal="center" vertical="center"/>
      <protection hidden="1"/>
    </xf>
    <xf numFmtId="10" fontId="3" fillId="0" borderId="7" xfId="3" applyNumberFormat="1" applyFont="1" applyFill="1" applyBorder="1" applyAlignment="1" applyProtection="1">
      <alignment horizontal="center" vertical="center"/>
      <protection hidden="1"/>
    </xf>
    <xf numFmtId="10" fontId="3" fillId="0" borderId="41" xfId="3" applyNumberFormat="1" applyFont="1" applyFill="1" applyBorder="1" applyAlignment="1" applyProtection="1">
      <alignment horizontal="center" vertical="center"/>
      <protection hidden="1"/>
    </xf>
    <xf numFmtId="10" fontId="3" fillId="0" borderId="39" xfId="3" applyNumberFormat="1" applyFont="1" applyFill="1" applyBorder="1" applyAlignment="1" applyProtection="1">
      <alignment horizontal="center" vertical="center"/>
      <protection hidden="1"/>
    </xf>
    <xf numFmtId="14" fontId="3" fillId="3" borderId="7" xfId="0" applyNumberFormat="1" applyFont="1" applyFill="1" applyBorder="1" applyAlignment="1" applyProtection="1">
      <alignment horizontal="center" vertical="center"/>
      <protection locked="0"/>
    </xf>
    <xf numFmtId="14" fontId="3" fillId="3" borderId="41" xfId="0" applyNumberFormat="1" applyFont="1" applyFill="1" applyBorder="1" applyAlignment="1" applyProtection="1">
      <alignment horizontal="center" vertical="center"/>
      <protection locked="0"/>
    </xf>
    <xf numFmtId="14" fontId="3" fillId="3" borderId="39" xfId="0" applyNumberFormat="1" applyFont="1" applyFill="1" applyBorder="1" applyAlignment="1" applyProtection="1">
      <alignment horizontal="center" vertical="center"/>
      <protection locked="0"/>
    </xf>
    <xf numFmtId="0" fontId="3" fillId="0" borderId="9" xfId="0" applyFont="1" applyBorder="1" applyAlignment="1" applyProtection="1">
      <alignment horizontal="center" vertical="center"/>
    </xf>
    <xf numFmtId="10" fontId="0" fillId="0" borderId="14" xfId="0" applyNumberFormat="1" applyBorder="1" applyAlignment="1" applyProtection="1">
      <alignment horizontal="center" vertical="center"/>
      <protection hidden="1"/>
    </xf>
    <xf numFmtId="0" fontId="0" fillId="0" borderId="14" xfId="0" applyBorder="1" applyAlignment="1" applyProtection="1">
      <alignment horizontal="center" vertical="center"/>
      <protection hidden="1"/>
    </xf>
    <xf numFmtId="10" fontId="0" fillId="0" borderId="17" xfId="0" applyNumberFormat="1" applyBorder="1" applyAlignment="1" applyProtection="1">
      <alignment horizontal="center" vertical="center"/>
      <protection hidden="1"/>
    </xf>
    <xf numFmtId="0" fontId="0" fillId="0" borderId="17" xfId="0" applyBorder="1" applyAlignment="1" applyProtection="1">
      <alignment horizontal="center" vertical="center"/>
      <protection hidden="1"/>
    </xf>
    <xf numFmtId="10" fontId="0" fillId="0" borderId="20" xfId="0" applyNumberFormat="1"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3" fillId="0" borderId="11" xfId="0" applyFont="1" applyBorder="1" applyAlignment="1" applyProtection="1">
      <alignment horizontal="center" vertical="center"/>
    </xf>
    <xf numFmtId="3" fontId="0" fillId="0" borderId="14" xfId="0" applyNumberFormat="1" applyBorder="1" applyAlignment="1" applyProtection="1">
      <alignment horizontal="center" vertical="center"/>
      <protection hidden="1"/>
    </xf>
    <xf numFmtId="3" fontId="0" fillId="0" borderId="33" xfId="0" applyNumberFormat="1" applyBorder="1" applyAlignment="1" applyProtection="1">
      <alignment horizontal="center" vertical="center"/>
      <protection hidden="1"/>
    </xf>
    <xf numFmtId="3" fontId="0" fillId="0" borderId="35" xfId="0" applyNumberFormat="1" applyBorder="1" applyAlignment="1" applyProtection="1">
      <alignment horizontal="center" vertical="center"/>
      <protection hidden="1"/>
    </xf>
    <xf numFmtId="3" fontId="0" fillId="0" borderId="40" xfId="0" applyNumberFormat="1" applyBorder="1" applyAlignment="1" applyProtection="1">
      <alignment horizontal="center" vertical="center"/>
      <protection hidden="1"/>
    </xf>
    <xf numFmtId="0" fontId="3" fillId="0" borderId="8"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48" xfId="0" applyFont="1" applyBorder="1" applyAlignment="1" applyProtection="1">
      <alignment horizontal="center" vertical="center"/>
    </xf>
    <xf numFmtId="0" fontId="5" fillId="0" borderId="49" xfId="0" applyFont="1" applyBorder="1" applyAlignment="1" applyProtection="1">
      <alignment horizontal="center" vertical="center"/>
    </xf>
    <xf numFmtId="3" fontId="5" fillId="0" borderId="50" xfId="0" applyNumberFormat="1" applyFont="1" applyBorder="1" applyAlignment="1" applyProtection="1">
      <alignment horizontal="center" vertical="center"/>
      <protection hidden="1"/>
    </xf>
    <xf numFmtId="0" fontId="5" fillId="0" borderId="51" xfId="0" applyFont="1" applyBorder="1" applyAlignment="1" applyProtection="1">
      <alignment horizontal="center" vertical="center"/>
      <protection hidden="1"/>
    </xf>
    <xf numFmtId="0" fontId="5" fillId="0" borderId="49" xfId="0" applyFont="1" applyBorder="1" applyAlignment="1" applyProtection="1">
      <alignment horizontal="center" vertical="center"/>
      <protection hidden="1"/>
    </xf>
    <xf numFmtId="10" fontId="5" fillId="0" borderId="50" xfId="0" applyNumberFormat="1" applyFont="1" applyBorder="1" applyAlignment="1" applyProtection="1">
      <alignment horizontal="center" vertical="center"/>
      <protection hidden="1"/>
    </xf>
    <xf numFmtId="4" fontId="3" fillId="0" borderId="7" xfId="0" applyNumberFormat="1" applyFont="1" applyFill="1" applyBorder="1" applyAlignment="1" applyProtection="1">
      <alignment horizontal="center" vertical="center"/>
      <protection hidden="1"/>
    </xf>
    <xf numFmtId="4" fontId="3" fillId="0" borderId="41" xfId="0" applyNumberFormat="1" applyFont="1" applyFill="1" applyBorder="1" applyAlignment="1" applyProtection="1">
      <alignment horizontal="center" vertical="center"/>
      <protection hidden="1"/>
    </xf>
    <xf numFmtId="4" fontId="3" fillId="0" borderId="39" xfId="0" applyNumberFormat="1" applyFont="1" applyFill="1" applyBorder="1" applyAlignment="1" applyProtection="1">
      <alignment horizontal="center" vertical="center"/>
      <protection hidden="1"/>
    </xf>
    <xf numFmtId="3" fontId="3" fillId="3" borderId="7" xfId="0" applyNumberFormat="1" applyFont="1" applyFill="1" applyBorder="1" applyAlignment="1" applyProtection="1">
      <alignment horizontal="center" vertical="center"/>
      <protection locked="0"/>
    </xf>
    <xf numFmtId="3" fontId="3" fillId="3" borderId="41" xfId="0" applyNumberFormat="1" applyFont="1" applyFill="1" applyBorder="1" applyAlignment="1" applyProtection="1">
      <alignment horizontal="center" vertical="center"/>
      <protection locked="0"/>
    </xf>
    <xf numFmtId="3" fontId="3" fillId="3" borderId="39" xfId="0" applyNumberFormat="1" applyFont="1" applyFill="1" applyBorder="1" applyAlignment="1" applyProtection="1">
      <alignment horizontal="center" vertical="center"/>
      <protection locked="0"/>
    </xf>
    <xf numFmtId="0" fontId="3" fillId="0" borderId="0" xfId="0" applyFont="1" applyBorder="1" applyAlignment="1" applyProtection="1">
      <alignment horizontal="left" vertical="center" wrapText="1" indent="1"/>
      <protection hidden="1"/>
    </xf>
  </cellXfs>
  <cellStyles count="4">
    <cellStyle name="Hipervínculo" xfId="1" builtinId="8"/>
    <cellStyle name="Millares" xfId="2" builtinId="3"/>
    <cellStyle name="Normal" xfId="0" builtinId="0"/>
    <cellStyle name="Porcentaje" xfId="3" builtinId="5"/>
  </cellStyles>
  <dxfs count="10">
    <dxf>
      <fill>
        <patternFill patternType="darkUp"/>
      </fill>
    </dxf>
    <dxf>
      <font>
        <strike val="0"/>
        <condense val="0"/>
        <extend val="0"/>
        <color auto="1"/>
      </font>
      <fill>
        <patternFill patternType="darkUp">
          <bgColor indexed="9"/>
        </patternFill>
      </fill>
    </dxf>
    <dxf>
      <font>
        <condense val="0"/>
        <extend val="0"/>
        <color auto="1"/>
      </font>
      <fill>
        <patternFill patternType="none">
          <bgColor indexed="65"/>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ont>
        <strike val="0"/>
        <condense val="0"/>
        <extend val="0"/>
        <color auto="1"/>
      </font>
      <fill>
        <patternFill patternType="darkUp">
          <bgColor indexed="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695325</xdr:colOff>
      <xdr:row>0</xdr:row>
      <xdr:rowOff>104775</xdr:rowOff>
    </xdr:from>
    <xdr:to>
      <xdr:col>7</xdr:col>
      <xdr:colOff>695325</xdr:colOff>
      <xdr:row>6</xdr:row>
      <xdr:rowOff>57150</xdr:rowOff>
    </xdr:to>
    <xdr:pic>
      <xdr:nvPicPr>
        <xdr:cNvPr id="1039" name="Picture 2">
          <a:extLst>
            <a:ext uri="{FF2B5EF4-FFF2-40B4-BE49-F238E27FC236}">
              <a16:creationId xmlns:a16="http://schemas.microsoft.com/office/drawing/2014/main" id="{00000000-0008-0000-0000-00000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9325" y="104775"/>
          <a:ext cx="38100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523875</xdr:colOff>
      <xdr:row>5</xdr:row>
      <xdr:rowOff>3138</xdr:rowOff>
    </xdr:from>
    <xdr:to>
      <xdr:col>14</xdr:col>
      <xdr:colOff>9548</xdr:colOff>
      <xdr:row>22</xdr:row>
      <xdr:rowOff>28573</xdr:rowOff>
    </xdr:to>
    <xdr:sp macro="" textlink="">
      <xdr:nvSpPr>
        <xdr:cNvPr id="6145" name="Rectangle 1">
          <a:extLst>
            <a:ext uri="{FF2B5EF4-FFF2-40B4-BE49-F238E27FC236}">
              <a16:creationId xmlns:a16="http://schemas.microsoft.com/office/drawing/2014/main" id="{00000000-0008-0000-0100-000001180000}"/>
            </a:ext>
          </a:extLst>
        </xdr:cNvPr>
        <xdr:cNvSpPr>
          <a:spLocks noChangeArrowheads="1"/>
        </xdr:cNvSpPr>
      </xdr:nvSpPr>
      <xdr:spPr bwMode="auto">
        <a:xfrm>
          <a:off x="657225" y="838200"/>
          <a:ext cx="9391650" cy="2790825"/>
        </a:xfrm>
        <a:prstGeom prst="rect">
          <a:avLst/>
        </a:prstGeom>
        <a:solidFill>
          <a:srgbClr val="C0C0C0"/>
        </a:solidFill>
        <a:ln w="9525">
          <a:noFill/>
          <a:miter lim="800000"/>
          <a:headEnd/>
          <a:tailEnd/>
        </a:ln>
      </xdr:spPr>
      <xdr:txBody>
        <a:bodyPr vertOverflow="clip" wrap="square" lIns="27432" tIns="22860" rIns="27432" bIns="0" anchor="t" upright="1"/>
        <a:lstStyle/>
        <a:p>
          <a:pPr algn="just" rtl="0">
            <a:defRPr sz="1000"/>
          </a:pPr>
          <a:endParaRPr lang="es-UY" sz="1000" b="0" i="0" u="none" strike="noStrike" baseline="0">
            <a:solidFill>
              <a:srgbClr val="000000"/>
            </a:solidFill>
            <a:latin typeface="Arial"/>
            <a:cs typeface="Arial"/>
          </a:endParaRPr>
        </a:p>
        <a:p>
          <a:pPr algn="just" rtl="0">
            <a:defRPr sz="1000"/>
          </a:pPr>
          <a:r>
            <a:rPr lang="es-UY" sz="1000" b="1" i="1" u="none" strike="noStrike" baseline="0">
              <a:solidFill>
                <a:srgbClr val="000000"/>
              </a:solidFill>
              <a:latin typeface="Arial"/>
              <a:cs typeface="Arial"/>
            </a:rPr>
            <a:t>Completar las características generales de la empresa. </a:t>
          </a:r>
        </a:p>
        <a:p>
          <a:pPr algn="just" rtl="0">
            <a:defRPr sz="1000"/>
          </a:pPr>
          <a:endParaRPr lang="es-UY" sz="1000" b="1" i="1" u="none" strike="noStrike" baseline="0">
            <a:solidFill>
              <a:srgbClr val="000000"/>
            </a:solidFill>
            <a:latin typeface="Arial"/>
            <a:cs typeface="Arial"/>
          </a:endParaRPr>
        </a:p>
        <a:p>
          <a:pPr algn="just" rtl="0">
            <a:defRPr sz="1000"/>
          </a:pPr>
          <a:r>
            <a:rPr lang="es-UY" sz="1000" b="0" i="0" u="none" strike="noStrike" baseline="0">
              <a:solidFill>
                <a:srgbClr val="000000"/>
              </a:solidFill>
              <a:latin typeface="Arial"/>
              <a:cs typeface="Arial"/>
            </a:rPr>
            <a:t>Cada firma deberá incorporar los datos que se establecen en la sección 1. </a:t>
          </a:r>
          <a:r>
            <a:rPr lang="es-UY" sz="1000" b="1" i="1" u="none" strike="noStrike" baseline="0">
              <a:solidFill>
                <a:srgbClr val="000000"/>
              </a:solidFill>
              <a:latin typeface="Arial"/>
              <a:cs typeface="Arial"/>
            </a:rPr>
            <a:t>Las celdas que se deben completar son únicamente las de color naranja</a:t>
          </a:r>
          <a:r>
            <a:rPr lang="es-UY" sz="1000" b="0" i="0" u="none" strike="noStrike" baseline="0">
              <a:solidFill>
                <a:srgbClr val="000000"/>
              </a:solidFill>
              <a:latin typeface="Arial"/>
              <a:cs typeface="Arial"/>
            </a:rPr>
            <a:t>. </a:t>
          </a:r>
        </a:p>
        <a:p>
          <a:pPr algn="just" rtl="0">
            <a:defRPr sz="1000"/>
          </a:pPr>
          <a:endParaRPr lang="es-UY" sz="1000" b="0" i="0" u="none" strike="noStrike" baseline="0">
            <a:solidFill>
              <a:srgbClr val="000000"/>
            </a:solidFill>
            <a:latin typeface="Arial"/>
            <a:cs typeface="Arial"/>
          </a:endParaRPr>
        </a:p>
        <a:p>
          <a:pPr algn="just" rtl="0">
            <a:defRPr sz="1000"/>
          </a:pPr>
          <a:r>
            <a:rPr lang="es-UY" sz="1000" b="0" i="0" u="none" strike="noStrike" baseline="0">
              <a:solidFill>
                <a:srgbClr val="000000"/>
              </a:solidFill>
              <a:latin typeface="Arial"/>
              <a:cs typeface="Arial"/>
            </a:rPr>
            <a:t>En una primera instancia se debe determinar el nombre de la empresa, y cada una deberá establecer si la misma es nueva o en marcha (las opciones que figuran son Nueva: SI o NO). Esta opción determinará la fórmula del cálculo del plazo de exoneración de IRAE. </a:t>
          </a:r>
        </a:p>
        <a:p>
          <a:pPr algn="just" rtl="0">
            <a:defRPr sz="1000"/>
          </a:pPr>
          <a:endParaRPr lang="es-UY" sz="1000" b="0" i="0" u="none" strike="noStrike" baseline="0">
            <a:solidFill>
              <a:srgbClr val="000000"/>
            </a:solidFill>
            <a:latin typeface="Arial"/>
            <a:cs typeface="Arial"/>
          </a:endParaRPr>
        </a:p>
        <a:p>
          <a:pPr algn="just" rtl="0">
            <a:defRPr sz="1000"/>
          </a:pPr>
          <a:r>
            <a:rPr lang="es-UY" sz="1000" b="0" i="0" u="none" strike="noStrike" baseline="0">
              <a:solidFill>
                <a:srgbClr val="000000"/>
              </a:solidFill>
              <a:latin typeface="Arial"/>
              <a:cs typeface="Arial"/>
            </a:rPr>
            <a:t>En una segunda instancia se deberá completar el nivel de facturación (del ejercicio fiscal anterior al que la empresa presenta el proyecto), en pesos uruguayos, y el número de empleados con los que cuenta la misma. En caso que la firma fuese nueva, la empresa debe proyectar facturación y número de empleados para el siguiente ejercicio económico. El valor de estas dos variables en forma conjunta determinará la categoría de la empresa (con el objetivo de determinar si es MYPE o no). En caso afirmativo la empresa contará con beneficios adicionales que se observan al final del simulador. Para que el simulador calcule esta última opción se debe completar el valor de la Unidad Indexada (UI) en la sección 2. </a:t>
          </a:r>
        </a:p>
        <a:p>
          <a:pPr algn="just" rtl="0">
            <a:defRPr sz="1000"/>
          </a:pPr>
          <a:r>
            <a:rPr lang="es-UY" sz="1000" b="0" i="0" u="none" strike="noStrike" baseline="0">
              <a:solidFill>
                <a:srgbClr val="000000"/>
              </a:solidFill>
              <a:latin typeface="Arial"/>
              <a:cs typeface="Arial"/>
            </a:rPr>
            <a:t>  </a:t>
          </a:r>
        </a:p>
        <a:p>
          <a:pPr algn="just" rtl="0">
            <a:defRPr sz="1000"/>
          </a:pPr>
          <a:r>
            <a:rPr lang="es-UY" sz="1000" b="0" i="0" u="none" strike="noStrike" baseline="0">
              <a:solidFill>
                <a:srgbClr val="000000"/>
              </a:solidFill>
              <a:latin typeface="Arial"/>
              <a:cs typeface="Arial"/>
            </a:rPr>
            <a:t>Por último, la empresa determina si el proyecto se localiza dentro de un Parque Industrial (las opciones que figuran son En Parque Industrial: SI o NO). En caso afirmativo, el puntaje total obtenido se incrementará en un 15%, sobre la porción del monto del proyecto que desarrolle en el Parque Industrial, para aquellas empresas que revistan la calidad de usuarios de parques industriales. </a:t>
          </a:r>
        </a:p>
      </xdr:txBody>
    </xdr:sp>
    <xdr:clientData/>
  </xdr:twoCellAnchor>
  <xdr:twoCellAnchor>
    <xdr:from>
      <xdr:col>1</xdr:col>
      <xdr:colOff>36195</xdr:colOff>
      <xdr:row>4</xdr:row>
      <xdr:rowOff>0</xdr:rowOff>
    </xdr:from>
    <xdr:to>
      <xdr:col>1</xdr:col>
      <xdr:colOff>710931</xdr:colOff>
      <xdr:row>5</xdr:row>
      <xdr:rowOff>104775</xdr:rowOff>
    </xdr:to>
    <xdr:sp macro="" textlink="">
      <xdr:nvSpPr>
        <xdr:cNvPr id="6146" name="Rectangle 2">
          <a:extLst>
            <a:ext uri="{FF2B5EF4-FFF2-40B4-BE49-F238E27FC236}">
              <a16:creationId xmlns:a16="http://schemas.microsoft.com/office/drawing/2014/main" id="{00000000-0008-0000-0100-000002180000}"/>
            </a:ext>
          </a:extLst>
        </xdr:cNvPr>
        <xdr:cNvSpPr>
          <a:spLocks noChangeArrowheads="1"/>
        </xdr:cNvSpPr>
      </xdr:nvSpPr>
      <xdr:spPr bwMode="auto">
        <a:xfrm>
          <a:off x="161925" y="685800"/>
          <a:ext cx="685800" cy="266700"/>
        </a:xfrm>
        <a:prstGeom prst="rect">
          <a:avLst/>
        </a:prstGeom>
        <a:solidFill>
          <a:srgbClr val="FF9900"/>
        </a:solidFill>
        <a:ln w="9525">
          <a:noFill/>
          <a:miter lim="800000"/>
          <a:headEnd/>
          <a:tailEnd/>
        </a:ln>
      </xdr:spPr>
      <xdr:txBody>
        <a:bodyPr vertOverflow="clip" wrap="square" lIns="27432" tIns="22860" rIns="27432" bIns="0" anchor="t" upright="1"/>
        <a:lstStyle/>
        <a:p>
          <a:pPr algn="ctr" rtl="0">
            <a:defRPr sz="1000"/>
          </a:pPr>
          <a:r>
            <a:rPr lang="es-UY" sz="1000" b="1" i="1" u="none" strike="noStrike" baseline="0">
              <a:solidFill>
                <a:srgbClr val="FFFFFF"/>
              </a:solidFill>
              <a:latin typeface="Arial"/>
              <a:cs typeface="Arial"/>
            </a:rPr>
            <a:t>1º paso</a:t>
          </a:r>
          <a:r>
            <a:rPr lang="es-UY" sz="1000" b="1" i="1" u="none" strike="noStrike" baseline="0">
              <a:solidFill>
                <a:srgbClr val="000000"/>
              </a:solidFill>
              <a:latin typeface="Arial"/>
              <a:cs typeface="Arial"/>
            </a:rPr>
            <a:t> </a:t>
          </a:r>
        </a:p>
      </xdr:txBody>
    </xdr:sp>
    <xdr:clientData/>
  </xdr:twoCellAnchor>
  <xdr:twoCellAnchor>
    <xdr:from>
      <xdr:col>1</xdr:col>
      <xdr:colOff>523875</xdr:colOff>
      <xdr:row>25</xdr:row>
      <xdr:rowOff>148590</xdr:rowOff>
    </xdr:from>
    <xdr:to>
      <xdr:col>13</xdr:col>
      <xdr:colOff>750578</xdr:colOff>
      <xdr:row>35</xdr:row>
      <xdr:rowOff>76226</xdr:rowOff>
    </xdr:to>
    <xdr:sp macro="" textlink="">
      <xdr:nvSpPr>
        <xdr:cNvPr id="6147" name="Rectangle 3">
          <a:extLst>
            <a:ext uri="{FF2B5EF4-FFF2-40B4-BE49-F238E27FC236}">
              <a16:creationId xmlns:a16="http://schemas.microsoft.com/office/drawing/2014/main" id="{00000000-0008-0000-0100-000003180000}"/>
            </a:ext>
          </a:extLst>
        </xdr:cNvPr>
        <xdr:cNvSpPr>
          <a:spLocks noChangeArrowheads="1"/>
        </xdr:cNvSpPr>
      </xdr:nvSpPr>
      <xdr:spPr bwMode="auto">
        <a:xfrm>
          <a:off x="657225" y="4238625"/>
          <a:ext cx="9372600" cy="1543050"/>
        </a:xfrm>
        <a:prstGeom prst="rect">
          <a:avLst/>
        </a:prstGeom>
        <a:solidFill>
          <a:srgbClr val="C0C0C0"/>
        </a:solidFill>
        <a:ln w="9525" algn="ctr">
          <a:noFill/>
          <a:miter lim="800000"/>
          <a:headEnd/>
          <a:tailEnd/>
        </a:ln>
        <a:effectLst/>
      </xdr:spPr>
      <xdr:txBody>
        <a:bodyPr vertOverflow="clip" wrap="square" lIns="27432" tIns="22860" rIns="27432" bIns="0" anchor="t" upright="1"/>
        <a:lstStyle/>
        <a:p>
          <a:pPr algn="just" rtl="0">
            <a:defRPr sz="1000"/>
          </a:pPr>
          <a:endParaRPr lang="es-UY" sz="1000" b="0" i="0" u="none" strike="noStrike" baseline="0">
            <a:solidFill>
              <a:srgbClr val="000000"/>
            </a:solidFill>
            <a:latin typeface="Arial"/>
            <a:cs typeface="Arial"/>
          </a:endParaRPr>
        </a:p>
        <a:p>
          <a:pPr algn="just" rtl="0">
            <a:defRPr sz="1000"/>
          </a:pPr>
          <a:r>
            <a:rPr lang="es-UY" sz="1000" b="1" i="1" u="none" strike="noStrike" baseline="0">
              <a:solidFill>
                <a:srgbClr val="000000"/>
              </a:solidFill>
              <a:latin typeface="Arial"/>
              <a:cs typeface="Arial"/>
            </a:rPr>
            <a:t>Monto del proyecto de inversión</a:t>
          </a:r>
          <a:endParaRPr lang="es-UY" sz="1000" b="0" i="0" u="none" strike="noStrike" baseline="0">
            <a:solidFill>
              <a:srgbClr val="000000"/>
            </a:solidFill>
            <a:latin typeface="Arial"/>
            <a:cs typeface="Arial"/>
          </a:endParaRPr>
        </a:p>
        <a:p>
          <a:pPr algn="just" rtl="0">
            <a:defRPr sz="1000"/>
          </a:pPr>
          <a:endParaRPr lang="es-UY" sz="1000" b="0" i="0" u="none" strike="noStrike" baseline="0">
            <a:solidFill>
              <a:srgbClr val="000000"/>
            </a:solidFill>
            <a:latin typeface="Arial"/>
            <a:cs typeface="Arial"/>
          </a:endParaRPr>
        </a:p>
        <a:p>
          <a:pPr algn="just" rtl="0">
            <a:defRPr sz="1000"/>
          </a:pPr>
          <a:r>
            <a:rPr lang="es-UY" sz="1000" b="0" i="0" u="none" strike="noStrike" baseline="0">
              <a:solidFill>
                <a:srgbClr val="000000"/>
              </a:solidFill>
              <a:latin typeface="Arial"/>
              <a:cs typeface="Arial"/>
            </a:rPr>
            <a:t>En la segunda sección se debe completar el monto de la inversión en UI, así como la cotización de esta unidad del último día del mes anterior al momento en que se presenta el proyecto y la cotización del dólar del último día hábil del mes anterior a dicho momento.</a:t>
          </a:r>
        </a:p>
        <a:p>
          <a:pPr algn="just" rtl="0">
            <a:defRPr sz="1000"/>
          </a:pPr>
          <a:endParaRPr lang="es-UY" sz="1000" b="0" i="0" u="none" strike="noStrike" baseline="0">
            <a:solidFill>
              <a:srgbClr val="000000"/>
            </a:solidFill>
            <a:latin typeface="Arial"/>
            <a:cs typeface="Arial"/>
          </a:endParaRPr>
        </a:p>
        <a:p>
          <a:pPr algn="just" rtl="0">
            <a:defRPr sz="1000"/>
          </a:pPr>
          <a:r>
            <a:rPr lang="es-UY" sz="1000" b="0" i="0" u="none" strike="noStrike" baseline="0">
              <a:solidFill>
                <a:srgbClr val="000000"/>
              </a:solidFill>
              <a:latin typeface="Arial"/>
              <a:cs typeface="Arial"/>
            </a:rPr>
            <a:t>El simulador brinda el acceso a la página del Banco Central del Uruguay (BCU) y del Instituto Nacional de Estadística (INE) para visualizar la cotización de ambas. </a:t>
          </a:r>
        </a:p>
        <a:p>
          <a:pPr algn="just" rtl="0">
            <a:defRPr sz="1000"/>
          </a:pPr>
          <a:endParaRPr lang="es-UY" sz="1000" b="0" i="0" u="none" strike="noStrike" baseline="0">
            <a:solidFill>
              <a:srgbClr val="000000"/>
            </a:solidFill>
            <a:latin typeface="Arial"/>
            <a:cs typeface="Arial"/>
          </a:endParaRPr>
        </a:p>
        <a:p>
          <a:pPr algn="just" rtl="0">
            <a:defRPr sz="1000"/>
          </a:pPr>
          <a:r>
            <a:rPr lang="es-UY" sz="1000" b="0" i="0" u="none" strike="noStrike" baseline="0">
              <a:solidFill>
                <a:srgbClr val="000000"/>
              </a:solidFill>
              <a:latin typeface="Arial"/>
              <a:cs typeface="Arial"/>
            </a:rPr>
            <a:t>Si la empresa invierte dentro de un Parque Industrial, podrá completar el monto de esta inversión dentro del cuadro correspondiente.   </a:t>
          </a:r>
        </a:p>
        <a:p>
          <a:pPr algn="just" rtl="0">
            <a:defRPr sz="1000"/>
          </a:pPr>
          <a:endParaRPr lang="es-UY" sz="1000" b="0" i="0" u="none" strike="noStrike" baseline="0">
            <a:solidFill>
              <a:srgbClr val="000000"/>
            </a:solidFill>
            <a:latin typeface="Arial"/>
            <a:cs typeface="Arial"/>
          </a:endParaRPr>
        </a:p>
      </xdr:txBody>
    </xdr:sp>
    <xdr:clientData/>
  </xdr:twoCellAnchor>
  <xdr:twoCellAnchor>
    <xdr:from>
      <xdr:col>1</xdr:col>
      <xdr:colOff>36195</xdr:colOff>
      <xdr:row>25</xdr:row>
      <xdr:rowOff>0</xdr:rowOff>
    </xdr:from>
    <xdr:to>
      <xdr:col>1</xdr:col>
      <xdr:colOff>710931</xdr:colOff>
      <xdr:row>26</xdr:row>
      <xdr:rowOff>110589</xdr:rowOff>
    </xdr:to>
    <xdr:sp macro="" textlink="">
      <xdr:nvSpPr>
        <xdr:cNvPr id="6148" name="Rectangle 4">
          <a:extLst>
            <a:ext uri="{FF2B5EF4-FFF2-40B4-BE49-F238E27FC236}">
              <a16:creationId xmlns:a16="http://schemas.microsoft.com/office/drawing/2014/main" id="{00000000-0008-0000-0100-000004180000}"/>
            </a:ext>
          </a:extLst>
        </xdr:cNvPr>
        <xdr:cNvSpPr>
          <a:spLocks noChangeArrowheads="1"/>
        </xdr:cNvSpPr>
      </xdr:nvSpPr>
      <xdr:spPr bwMode="auto">
        <a:xfrm>
          <a:off x="161925" y="4086225"/>
          <a:ext cx="685800" cy="266700"/>
        </a:xfrm>
        <a:prstGeom prst="rect">
          <a:avLst/>
        </a:prstGeom>
        <a:solidFill>
          <a:srgbClr val="FF9900"/>
        </a:solidFill>
        <a:ln w="9525" algn="ctr">
          <a:noFill/>
          <a:miter lim="800000"/>
          <a:headEnd/>
          <a:tailEnd/>
        </a:ln>
        <a:effectLst/>
      </xdr:spPr>
      <xdr:txBody>
        <a:bodyPr vertOverflow="clip" wrap="square" lIns="27432" tIns="22860" rIns="27432" bIns="0" anchor="t" upright="1"/>
        <a:lstStyle/>
        <a:p>
          <a:pPr algn="ctr" rtl="0">
            <a:defRPr sz="1000"/>
          </a:pPr>
          <a:r>
            <a:rPr lang="es-UY" sz="1000" b="1" i="1" u="none" strike="noStrike" baseline="0">
              <a:solidFill>
                <a:srgbClr val="FFFFFF"/>
              </a:solidFill>
              <a:latin typeface="Arial"/>
              <a:cs typeface="Arial"/>
            </a:rPr>
            <a:t>2º paso</a:t>
          </a:r>
          <a:r>
            <a:rPr lang="es-UY" sz="1000" b="1" i="1" u="none" strike="noStrike" baseline="0">
              <a:solidFill>
                <a:srgbClr val="000000"/>
              </a:solidFill>
              <a:latin typeface="Arial"/>
              <a:cs typeface="Arial"/>
            </a:rPr>
            <a:t> </a:t>
          </a:r>
        </a:p>
      </xdr:txBody>
    </xdr:sp>
    <xdr:clientData/>
  </xdr:twoCellAnchor>
  <xdr:twoCellAnchor>
    <xdr:from>
      <xdr:col>1</xdr:col>
      <xdr:colOff>523875</xdr:colOff>
      <xdr:row>39</xdr:row>
      <xdr:rowOff>148590</xdr:rowOff>
    </xdr:from>
    <xdr:to>
      <xdr:col>14</xdr:col>
      <xdr:colOff>9548</xdr:colOff>
      <xdr:row>85</xdr:row>
      <xdr:rowOff>110490</xdr:rowOff>
    </xdr:to>
    <xdr:sp macro="" textlink="">
      <xdr:nvSpPr>
        <xdr:cNvPr id="6149" name="Rectangle 5">
          <a:extLst>
            <a:ext uri="{FF2B5EF4-FFF2-40B4-BE49-F238E27FC236}">
              <a16:creationId xmlns:a16="http://schemas.microsoft.com/office/drawing/2014/main" id="{00000000-0008-0000-0100-000005180000}"/>
            </a:ext>
          </a:extLst>
        </xdr:cNvPr>
        <xdr:cNvSpPr>
          <a:spLocks noChangeArrowheads="1"/>
        </xdr:cNvSpPr>
      </xdr:nvSpPr>
      <xdr:spPr bwMode="auto">
        <a:xfrm>
          <a:off x="657225" y="6505575"/>
          <a:ext cx="9391650" cy="7410450"/>
        </a:xfrm>
        <a:prstGeom prst="rect">
          <a:avLst/>
        </a:prstGeom>
        <a:solidFill>
          <a:srgbClr val="C0C0C0"/>
        </a:solidFill>
        <a:ln w="9525" algn="ctr">
          <a:noFill/>
          <a:miter lim="800000"/>
          <a:headEnd/>
          <a:tailEnd/>
        </a:ln>
        <a:effectLst/>
      </xdr:spPr>
      <xdr:txBody>
        <a:bodyPr vertOverflow="clip" wrap="square" lIns="27432" tIns="22860" rIns="27432" bIns="0" anchor="t" upright="1"/>
        <a:lstStyle/>
        <a:p>
          <a:pPr algn="just" rtl="0">
            <a:defRPr sz="1000"/>
          </a:pPr>
          <a:endParaRPr lang="es-UY" sz="1000" b="1" i="1" u="none" strike="noStrike" baseline="0">
            <a:solidFill>
              <a:srgbClr val="000000"/>
            </a:solidFill>
            <a:latin typeface="Arial"/>
            <a:cs typeface="Arial"/>
          </a:endParaRPr>
        </a:p>
        <a:p>
          <a:pPr algn="just" rtl="0">
            <a:defRPr sz="1000"/>
          </a:pPr>
          <a:r>
            <a:rPr lang="es-UY" sz="1000" b="1" i="1" u="none" strike="noStrike" baseline="0">
              <a:solidFill>
                <a:srgbClr val="000000"/>
              </a:solidFill>
              <a:latin typeface="Arial"/>
              <a:cs typeface="Arial"/>
            </a:rPr>
            <a:t>Indicadores </a:t>
          </a:r>
          <a:endParaRPr lang="es-UY" sz="1000" b="0" i="0" u="none" strike="noStrike" baseline="0">
            <a:solidFill>
              <a:srgbClr val="000000"/>
            </a:solidFill>
            <a:latin typeface="Arial"/>
            <a:cs typeface="Arial"/>
          </a:endParaRPr>
        </a:p>
        <a:p>
          <a:pPr algn="just" rtl="0">
            <a:defRPr sz="1000"/>
          </a:pPr>
          <a:endParaRPr lang="es-UY" sz="1000" b="0" i="0" u="none" strike="noStrike" baseline="0">
            <a:solidFill>
              <a:srgbClr val="000000"/>
            </a:solidFill>
            <a:latin typeface="Arial"/>
            <a:cs typeface="Arial"/>
          </a:endParaRPr>
        </a:p>
        <a:p>
          <a:pPr algn="just" rtl="0">
            <a:defRPr sz="1000"/>
          </a:pPr>
          <a:r>
            <a:rPr lang="es-UY" sz="1000" b="0" i="0" u="none" strike="noStrike" baseline="0">
              <a:solidFill>
                <a:srgbClr val="000000"/>
              </a:solidFill>
              <a:latin typeface="Arial"/>
              <a:cs typeface="Arial"/>
            </a:rPr>
            <a:t>Las empresas cuentan con la posibilidad de aplicar diferentes indicadores, algunos generales y otros sectoriales, los cual dependerán del giro de actividad económica en el que se desempeña la firma. Ninguno es obligatorio, y cada emprendimiento podrá generar uno, algunos, o todos los indicadores. Para acceder al régimen las empresas deberán alcanzar como mínimo 1 punto. Las empresas que accedan deberán obtener como mínimo 0,5 puntos en total entre los siguientes indicadores: empleo; exportaciones; producción más Limpia o I+D+i; y/o sectorial. </a:t>
          </a:r>
        </a:p>
        <a:p>
          <a:pPr algn="just" rtl="0">
            <a:defRPr sz="1000"/>
          </a:pPr>
          <a:endParaRPr lang="es-UY" sz="1000" b="0" i="0" u="none" strike="noStrike" baseline="0">
            <a:solidFill>
              <a:srgbClr val="000000"/>
            </a:solidFill>
            <a:latin typeface="Arial"/>
            <a:cs typeface="Arial"/>
          </a:endParaRPr>
        </a:p>
        <a:p>
          <a:pPr algn="just" rtl="0">
            <a:defRPr sz="1000"/>
          </a:pPr>
          <a:r>
            <a:rPr lang="es-UY" sz="1000" b="0" i="0" u="none" strike="noStrike" baseline="0">
              <a:solidFill>
                <a:srgbClr val="000000"/>
              </a:solidFill>
              <a:latin typeface="Arial"/>
              <a:cs typeface="Arial"/>
            </a:rPr>
            <a:t>El primero de los indicadores generales es el de Generación de Empleo. El mismo se cuantifica por la cantidad de Unidad de Cuenta de Empleo a crear, con una carga equivalente de 40 horas semanales, promedio anual para los siguientes 5 años a los que la empresa presenta el proyecto  (ver Circular 2/09). A los efectos del simulador solamente se incluye un único cuadro, donde se establece el promedio de los 5 años. Cada empresa debe considerar para cada puesto de trabajo el nivel del salario nominal (se mide en Bases de Prestaciones y Contribuciones -BPC-), para establecer la categoría del mismo. Se dispone del link al INE para visualizar el valor de la BPC. En las celdas naranjas se debe completar la totalidad de los empleos por categoría. </a:t>
          </a:r>
        </a:p>
        <a:p>
          <a:pPr algn="just" rtl="0">
            <a:defRPr sz="1000"/>
          </a:pPr>
          <a:endParaRPr lang="es-UY" sz="1000" b="0" i="0" u="none" strike="noStrike" baseline="0">
            <a:solidFill>
              <a:srgbClr val="000000"/>
            </a:solidFill>
            <a:latin typeface="Arial"/>
            <a:cs typeface="Arial"/>
          </a:endParaRPr>
        </a:p>
        <a:p>
          <a:pPr algn="just" rtl="0">
            <a:defRPr sz="1000"/>
          </a:pPr>
          <a:r>
            <a:rPr lang="es-UY" sz="1000" b="0" i="0" u="none" strike="noStrike" baseline="0">
              <a:solidFill>
                <a:srgbClr val="000000"/>
              </a:solidFill>
              <a:latin typeface="Arial"/>
              <a:cs typeface="Arial"/>
            </a:rPr>
            <a:t>A su vez, se identifican beneficios adicionales para tres colectivos con problemas de empleo (contratación de mujeres, contratación de menores de 24 años y/o mayores de 50 años, y contratación de trabajadores rurales). Para cada puesto de trabajo generado, la empresa deberá identificar las características de puestos de trabajo a generar que otorgan incentivos adicionales. Se podrá sumar puntos por más de un concepto. En las celdas naranjas se deben completar la totalidad de puestos de trabajo, por nivel de calificación, comprendidos en cada uno de los colectivos identificados con dificultades. </a:t>
          </a:r>
        </a:p>
        <a:p>
          <a:pPr algn="just" rtl="0">
            <a:defRPr sz="1000"/>
          </a:pPr>
          <a:endParaRPr lang="es-UY" sz="1000" b="0" i="0" u="none" strike="noStrike" baseline="0">
            <a:solidFill>
              <a:srgbClr val="000000"/>
            </a:solidFill>
            <a:latin typeface="Arial"/>
            <a:cs typeface="Arial"/>
          </a:endParaRPr>
        </a:p>
        <a:p>
          <a:pPr algn="just" rtl="0">
            <a:defRPr sz="1000"/>
          </a:pPr>
          <a:r>
            <a:rPr lang="es-UY" sz="1000" b="0" i="0" u="none" strike="noStrike" baseline="0">
              <a:solidFill>
                <a:srgbClr val="000000"/>
              </a:solidFill>
              <a:latin typeface="Arial"/>
              <a:cs typeface="Arial"/>
            </a:rPr>
            <a:t>El segundo de los indicadores generales es el de Aumento de exportaciones. En caso de aplicar este indicador, la empresa debe completar el valor de las ventas al exterior (en dólares) en promedio para los siguientes cinco años, consecuencia del proyecto de inversión, y el nivel de las mismas antes de presentar el emprendimiento (ver circular 2/09 y 5/10). </a:t>
          </a:r>
        </a:p>
        <a:p>
          <a:pPr algn="just" rtl="0">
            <a:defRPr sz="1000"/>
          </a:pPr>
          <a:endParaRPr lang="es-UY" sz="1000" b="0" i="0" u="none" strike="noStrike" baseline="0">
            <a:solidFill>
              <a:srgbClr val="000000"/>
            </a:solidFill>
            <a:latin typeface="Arial"/>
            <a:cs typeface="Arial"/>
          </a:endParaRPr>
        </a:p>
        <a:p>
          <a:pPr algn="just" rtl="0">
            <a:defRPr sz="1000"/>
          </a:pPr>
          <a:r>
            <a:rPr lang="es-UY" sz="1000" b="0" i="0" u="none" strike="noStrike" baseline="0">
              <a:solidFill>
                <a:srgbClr val="000000"/>
              </a:solidFill>
              <a:latin typeface="Arial"/>
              <a:cs typeface="Arial"/>
            </a:rPr>
            <a:t>El siguiente indicador general es el de Descentralización. A los efectos del simulador debe optarse necesariamente por una única localización dentro de las 3 posibilidades: barrios de Montevideo, o Interior del país (más o menos de 5.000 habitantes).</a:t>
          </a:r>
        </a:p>
        <a:p>
          <a:pPr algn="just" rtl="0">
            <a:defRPr sz="1000"/>
          </a:pPr>
          <a:endParaRPr lang="es-UY" sz="1000" b="0" i="0" u="none" strike="noStrike" baseline="0">
            <a:solidFill>
              <a:srgbClr val="000000"/>
            </a:solidFill>
            <a:latin typeface="Arial"/>
            <a:cs typeface="Arial"/>
          </a:endParaRPr>
        </a:p>
        <a:p>
          <a:pPr algn="just" rtl="0">
            <a:defRPr sz="1000"/>
          </a:pPr>
          <a:r>
            <a:rPr lang="es-UY" sz="1000" b="0" i="0" u="none" strike="noStrike" baseline="0">
              <a:solidFill>
                <a:srgbClr val="000000"/>
              </a:solidFill>
              <a:latin typeface="Arial"/>
              <a:cs typeface="Arial"/>
            </a:rPr>
            <a:t>El último de los indicadores generales es el de Inversión en utilización de tecnologías limpias (P+L) ó Incremento de investigación y desarrollo e innovación (I+D+i). La empresa debe completar la inversión en una de estas dos áreas, en UI. A los efectos del simulador, la opción del cómputo de empleo en I+D+i no está disponible, pudiendo aplicarse a la hora de presentar el proyecto.</a:t>
          </a:r>
        </a:p>
        <a:p>
          <a:pPr algn="just" rtl="0">
            <a:defRPr sz="1000"/>
          </a:pPr>
          <a:endParaRPr lang="es-UY" sz="1000" b="0" i="0" u="none" strike="noStrike" baseline="0">
            <a:solidFill>
              <a:srgbClr val="000000"/>
            </a:solidFill>
            <a:latin typeface="Arial"/>
            <a:cs typeface="Arial"/>
          </a:endParaRPr>
        </a:p>
        <a:p>
          <a:pPr algn="just" rtl="0">
            <a:defRPr sz="1000"/>
          </a:pPr>
          <a:r>
            <a:rPr lang="es-UY" sz="1000" b="0" i="0" u="none" strike="noStrike" baseline="0">
              <a:solidFill>
                <a:srgbClr val="000000"/>
              </a:solidFill>
              <a:latin typeface="Arial"/>
              <a:cs typeface="Arial"/>
            </a:rPr>
            <a:t>Los indicadores sectoriales para las empresas comerciales y de servicios se encuentra en la hoja: Indicadores sectoriales. La empresa podrá optar por uno de los siguientes 5 indicadores: 1.1) Contratación de colectivos vulnerables; 1.2) Desarrollo del mercado de capitales; 1.3) Estabilidad de las relaciones laborales; 1.4) Mejora calidad de los servicios brindados / diferenciación de productos y procesos; ó 1.5) Formación continua y capacitación. </a:t>
          </a:r>
        </a:p>
        <a:p>
          <a:pPr algn="just" rtl="0">
            <a:defRPr sz="1000"/>
          </a:pPr>
          <a:endParaRPr lang="es-UY" sz="1000" b="0" i="0" u="none" strike="noStrike" baseline="0">
            <a:solidFill>
              <a:srgbClr val="000000"/>
            </a:solidFill>
            <a:latin typeface="Arial"/>
            <a:cs typeface="Arial"/>
          </a:endParaRPr>
        </a:p>
        <a:p>
          <a:pPr algn="just" rtl="0">
            <a:defRPr sz="1000"/>
          </a:pPr>
          <a:r>
            <a:rPr lang="es-UY" sz="1000" b="0" i="0" u="none" strike="noStrike" baseline="0">
              <a:solidFill>
                <a:srgbClr val="000000"/>
              </a:solidFill>
              <a:latin typeface="Arial"/>
              <a:cs typeface="Arial"/>
            </a:rPr>
            <a:t>La empresa debe optar por uno de los indicadores. Cuando la inversión sea pasible de obtener puntos por el Indicador 1.2 se podrá sumar esos puntos a los obtenidos en otro indicador. La sumatoria no podrá superar los 10 puntos. El indicador 1.1 podrá ser complementado con el indicador 1.5. La sumatoria no podrá superar los 10 puntos. </a:t>
          </a:r>
        </a:p>
        <a:p>
          <a:pPr algn="just" rtl="0">
            <a:defRPr sz="1000"/>
          </a:pPr>
          <a:endParaRPr lang="es-UY" sz="1000" b="0" i="0" u="none" strike="noStrike" baseline="0">
            <a:solidFill>
              <a:srgbClr val="000000"/>
            </a:solidFill>
            <a:latin typeface="Arial"/>
            <a:cs typeface="Arial"/>
          </a:endParaRPr>
        </a:p>
        <a:p>
          <a:pPr algn="just" rtl="0">
            <a:defRPr sz="1000"/>
          </a:pPr>
          <a:r>
            <a:rPr lang="es-UY" sz="1000" b="0" i="0" u="none" strike="noStrike" baseline="0">
              <a:solidFill>
                <a:srgbClr val="000000"/>
              </a:solidFill>
              <a:latin typeface="Arial"/>
              <a:cs typeface="Arial"/>
            </a:rPr>
            <a:t>Para el indicador 1.1 la empresa debe completar el número de empleados incorporados que hayan participado en alguno de los programas especiales de empleo que se determinan en el Anexo de Indicadores sectoriales. En el caso del Indicador 1.2, la empresa debe completar el monto de la inversión que financia mediante la emisión de acciones o certificados de participación a través del mercado local de valores, y/o la emisión de títulos de deuda en el mercado local. En el Indicador 1.3 la empresa debe asignar un puntaje de 0 a 3 si cuenta con el convenio colectivo que se determina en la matriz. Para el indicador sectorial 1.4 la firma debe establecer las certificaciones oficiales o de reconocimiento internacional que den cuenta de atributos del producto o de su proceso productivo, el puntaje asociado es 0 ó 3 puntos en función de las características del certificado presentado. Por último, en el sectorial 1.5 la empresa debe establecer el número de trabajadores capacitados, considerando las especificaciones que se determina en el Anexo de Indicadores Sectoriales.  </a:t>
          </a:r>
        </a:p>
        <a:p>
          <a:pPr algn="just" rtl="0">
            <a:defRPr sz="1000"/>
          </a:pPr>
          <a:endParaRPr lang="es-UY" sz="1000" b="0" i="0" u="none" strike="noStrike" baseline="0">
            <a:solidFill>
              <a:srgbClr val="000000"/>
            </a:solidFill>
            <a:latin typeface="Arial"/>
            <a:cs typeface="Arial"/>
          </a:endParaRPr>
        </a:p>
        <a:p>
          <a:pPr algn="just" rtl="0">
            <a:defRPr sz="1000"/>
          </a:pPr>
          <a:endParaRPr lang="es-UY" sz="1000" b="0" i="0" u="none" strike="noStrike" baseline="0">
            <a:solidFill>
              <a:srgbClr val="000000"/>
            </a:solidFill>
            <a:latin typeface="Arial"/>
            <a:cs typeface="Arial"/>
          </a:endParaRPr>
        </a:p>
        <a:p>
          <a:pPr algn="just" rtl="0">
            <a:defRPr sz="1000"/>
          </a:pPr>
          <a:endParaRPr lang="es-UY" sz="1000" b="0" i="0" u="none" strike="noStrike" baseline="0">
            <a:solidFill>
              <a:srgbClr val="000000"/>
            </a:solidFill>
            <a:latin typeface="Arial"/>
            <a:cs typeface="Arial"/>
          </a:endParaRPr>
        </a:p>
      </xdr:txBody>
    </xdr:sp>
    <xdr:clientData/>
  </xdr:twoCellAnchor>
  <xdr:twoCellAnchor>
    <xdr:from>
      <xdr:col>1</xdr:col>
      <xdr:colOff>36195</xdr:colOff>
      <xdr:row>39</xdr:row>
      <xdr:rowOff>0</xdr:rowOff>
    </xdr:from>
    <xdr:to>
      <xdr:col>1</xdr:col>
      <xdr:colOff>710931</xdr:colOff>
      <xdr:row>40</xdr:row>
      <xdr:rowOff>110589</xdr:rowOff>
    </xdr:to>
    <xdr:sp macro="" textlink="">
      <xdr:nvSpPr>
        <xdr:cNvPr id="6150" name="Rectangle 6">
          <a:extLst>
            <a:ext uri="{FF2B5EF4-FFF2-40B4-BE49-F238E27FC236}">
              <a16:creationId xmlns:a16="http://schemas.microsoft.com/office/drawing/2014/main" id="{00000000-0008-0000-0100-000006180000}"/>
            </a:ext>
          </a:extLst>
        </xdr:cNvPr>
        <xdr:cNvSpPr>
          <a:spLocks noChangeArrowheads="1"/>
        </xdr:cNvSpPr>
      </xdr:nvSpPr>
      <xdr:spPr bwMode="auto">
        <a:xfrm>
          <a:off x="161925" y="6353175"/>
          <a:ext cx="685800" cy="266700"/>
        </a:xfrm>
        <a:prstGeom prst="rect">
          <a:avLst/>
        </a:prstGeom>
        <a:solidFill>
          <a:srgbClr val="FF9900"/>
        </a:solidFill>
        <a:ln w="9525" algn="ctr">
          <a:noFill/>
          <a:miter lim="800000"/>
          <a:headEnd/>
          <a:tailEnd/>
        </a:ln>
        <a:effectLst/>
      </xdr:spPr>
      <xdr:txBody>
        <a:bodyPr vertOverflow="clip" wrap="square" lIns="27432" tIns="22860" rIns="27432" bIns="0" anchor="t" upright="1"/>
        <a:lstStyle/>
        <a:p>
          <a:pPr algn="ctr" rtl="0">
            <a:defRPr sz="1000"/>
          </a:pPr>
          <a:r>
            <a:rPr lang="es-UY" sz="1000" b="1" i="1" u="none" strike="noStrike" baseline="0">
              <a:solidFill>
                <a:srgbClr val="FFFFFF"/>
              </a:solidFill>
              <a:latin typeface="Arial"/>
              <a:cs typeface="Arial"/>
            </a:rPr>
            <a:t>3º paso </a:t>
          </a:r>
        </a:p>
      </xdr:txBody>
    </xdr:sp>
    <xdr:clientData/>
  </xdr:twoCellAnchor>
  <xdr:twoCellAnchor>
    <xdr:from>
      <xdr:col>1</xdr:col>
      <xdr:colOff>506730</xdr:colOff>
      <xdr:row>90</xdr:row>
      <xdr:rowOff>148590</xdr:rowOff>
    </xdr:from>
    <xdr:to>
      <xdr:col>13</xdr:col>
      <xdr:colOff>750580</xdr:colOff>
      <xdr:row>98</xdr:row>
      <xdr:rowOff>28623</xdr:rowOff>
    </xdr:to>
    <xdr:sp macro="" textlink="">
      <xdr:nvSpPr>
        <xdr:cNvPr id="6151" name="Rectangle 7">
          <a:extLst>
            <a:ext uri="{FF2B5EF4-FFF2-40B4-BE49-F238E27FC236}">
              <a16:creationId xmlns:a16="http://schemas.microsoft.com/office/drawing/2014/main" id="{00000000-0008-0000-0100-000007180000}"/>
            </a:ext>
          </a:extLst>
        </xdr:cNvPr>
        <xdr:cNvSpPr>
          <a:spLocks noChangeArrowheads="1"/>
        </xdr:cNvSpPr>
      </xdr:nvSpPr>
      <xdr:spPr bwMode="auto">
        <a:xfrm>
          <a:off x="638175" y="14763750"/>
          <a:ext cx="9391650" cy="1171575"/>
        </a:xfrm>
        <a:prstGeom prst="rect">
          <a:avLst/>
        </a:prstGeom>
        <a:solidFill>
          <a:srgbClr val="C0C0C0"/>
        </a:solidFill>
        <a:ln w="9525" algn="ctr">
          <a:noFill/>
          <a:miter lim="800000"/>
          <a:headEnd/>
          <a:tailEnd/>
        </a:ln>
        <a:effectLst/>
      </xdr:spPr>
      <xdr:txBody>
        <a:bodyPr vertOverflow="clip" wrap="square" lIns="27432" tIns="22860" rIns="27432" bIns="0" anchor="t" upright="1"/>
        <a:lstStyle/>
        <a:p>
          <a:pPr algn="just" rtl="0">
            <a:defRPr sz="1000"/>
          </a:pPr>
          <a:endParaRPr lang="es-UY" sz="1000" b="0" i="0" u="none" strike="noStrike" baseline="0">
            <a:solidFill>
              <a:srgbClr val="000000"/>
            </a:solidFill>
            <a:latin typeface="Arial"/>
            <a:cs typeface="Arial"/>
          </a:endParaRPr>
        </a:p>
        <a:p>
          <a:pPr algn="just" rtl="0">
            <a:defRPr sz="1000"/>
          </a:pPr>
          <a:r>
            <a:rPr lang="es-UY" sz="1000" b="1" i="1" u="none" strike="noStrike" baseline="0">
              <a:solidFill>
                <a:srgbClr val="000000"/>
              </a:solidFill>
              <a:latin typeface="Arial"/>
              <a:cs typeface="Arial"/>
            </a:rPr>
            <a:t>Matriz de indicadores – Exoneración de IRAE</a:t>
          </a:r>
          <a:endParaRPr lang="es-UY" sz="1000" b="0" i="0" u="none" strike="noStrike" baseline="0">
            <a:solidFill>
              <a:srgbClr val="000000"/>
            </a:solidFill>
            <a:latin typeface="Arial"/>
            <a:cs typeface="Arial"/>
          </a:endParaRPr>
        </a:p>
        <a:p>
          <a:pPr algn="just" rtl="0">
            <a:defRPr sz="1000"/>
          </a:pPr>
          <a:endParaRPr lang="es-UY" sz="1000" b="0" i="0" u="none" strike="noStrike" baseline="0">
            <a:solidFill>
              <a:srgbClr val="000000"/>
            </a:solidFill>
            <a:latin typeface="Arial"/>
            <a:cs typeface="Arial"/>
          </a:endParaRPr>
        </a:p>
        <a:p>
          <a:pPr algn="just" rtl="0">
            <a:defRPr sz="1000"/>
          </a:pPr>
          <a:r>
            <a:rPr lang="es-UY" sz="1000" b="0" i="0" u="none" strike="noStrike" baseline="0">
              <a:solidFill>
                <a:srgbClr val="000000"/>
              </a:solidFill>
              <a:latin typeface="Arial"/>
              <a:cs typeface="Arial"/>
            </a:rPr>
            <a:t>En base a los datos incorporados anteriormente, el simulador arrojará el puntaje final de cada uno de los indicadores, y de esta forma la exoneración de IRAE que la empresa podrá acceder mediante el Decreto 02/2012, así como el plazo en el cual podrá utilizar este beneficio fiscal.  </a:t>
          </a:r>
        </a:p>
        <a:p>
          <a:pPr algn="just" rtl="0">
            <a:defRPr sz="1000"/>
          </a:pPr>
          <a:endParaRPr lang="es-UY" sz="1000" b="0" i="0" u="none" strike="noStrike" baseline="0">
            <a:solidFill>
              <a:srgbClr val="000000"/>
            </a:solidFill>
            <a:latin typeface="Arial"/>
            <a:cs typeface="Arial"/>
          </a:endParaRPr>
        </a:p>
        <a:p>
          <a:pPr algn="just" rtl="0">
            <a:defRPr sz="1000"/>
          </a:pPr>
          <a:endParaRPr lang="es-UY" sz="1000" b="0" i="0" u="none" strike="noStrike" baseline="0">
            <a:solidFill>
              <a:srgbClr val="000000"/>
            </a:solidFill>
            <a:latin typeface="Arial"/>
            <a:cs typeface="Arial"/>
          </a:endParaRPr>
        </a:p>
      </xdr:txBody>
    </xdr:sp>
    <xdr:clientData/>
  </xdr:twoCellAnchor>
  <xdr:twoCellAnchor>
    <xdr:from>
      <xdr:col>1</xdr:col>
      <xdr:colOff>9525</xdr:colOff>
      <xdr:row>90</xdr:row>
      <xdr:rowOff>0</xdr:rowOff>
    </xdr:from>
    <xdr:to>
      <xdr:col>1</xdr:col>
      <xdr:colOff>703016</xdr:colOff>
      <xdr:row>91</xdr:row>
      <xdr:rowOff>110589</xdr:rowOff>
    </xdr:to>
    <xdr:sp macro="" textlink="">
      <xdr:nvSpPr>
        <xdr:cNvPr id="6152" name="Rectangle 8">
          <a:extLst>
            <a:ext uri="{FF2B5EF4-FFF2-40B4-BE49-F238E27FC236}">
              <a16:creationId xmlns:a16="http://schemas.microsoft.com/office/drawing/2014/main" id="{00000000-0008-0000-0100-000008180000}"/>
            </a:ext>
          </a:extLst>
        </xdr:cNvPr>
        <xdr:cNvSpPr>
          <a:spLocks noChangeArrowheads="1"/>
        </xdr:cNvSpPr>
      </xdr:nvSpPr>
      <xdr:spPr bwMode="auto">
        <a:xfrm>
          <a:off x="142875" y="14611350"/>
          <a:ext cx="685800" cy="266700"/>
        </a:xfrm>
        <a:prstGeom prst="rect">
          <a:avLst/>
        </a:prstGeom>
        <a:solidFill>
          <a:srgbClr val="FF9900"/>
        </a:solidFill>
        <a:ln w="9525" algn="ctr">
          <a:noFill/>
          <a:miter lim="800000"/>
          <a:headEnd/>
          <a:tailEnd/>
        </a:ln>
        <a:effectLst/>
      </xdr:spPr>
      <xdr:txBody>
        <a:bodyPr vertOverflow="clip" wrap="square" lIns="27432" tIns="22860" rIns="27432" bIns="0" anchor="t" upright="1"/>
        <a:lstStyle/>
        <a:p>
          <a:pPr algn="ctr" rtl="0">
            <a:defRPr sz="1000"/>
          </a:pPr>
          <a:r>
            <a:rPr lang="es-UY" sz="1000" b="1" i="1" u="none" strike="noStrike" baseline="0">
              <a:solidFill>
                <a:srgbClr val="FFFFFF"/>
              </a:solidFill>
              <a:latin typeface="Arial"/>
              <a:cs typeface="Arial"/>
            </a:rPr>
            <a:t>4º paso </a:t>
          </a:r>
        </a:p>
      </xdr:txBody>
    </xdr:sp>
    <xdr:clientData/>
  </xdr:twoCellAnchor>
  <xdr:twoCellAnchor>
    <xdr:from>
      <xdr:col>1</xdr:col>
      <xdr:colOff>506730</xdr:colOff>
      <xdr:row>101</xdr:row>
      <xdr:rowOff>148590</xdr:rowOff>
    </xdr:from>
    <xdr:to>
      <xdr:col>14</xdr:col>
      <xdr:colOff>74293</xdr:colOff>
      <xdr:row>109</xdr:row>
      <xdr:rowOff>148590</xdr:rowOff>
    </xdr:to>
    <xdr:sp macro="" textlink="">
      <xdr:nvSpPr>
        <xdr:cNvPr id="6153" name="Rectangle 9">
          <a:extLst>
            <a:ext uri="{FF2B5EF4-FFF2-40B4-BE49-F238E27FC236}">
              <a16:creationId xmlns:a16="http://schemas.microsoft.com/office/drawing/2014/main" id="{00000000-0008-0000-0100-000009180000}"/>
            </a:ext>
          </a:extLst>
        </xdr:cNvPr>
        <xdr:cNvSpPr>
          <a:spLocks noChangeArrowheads="1"/>
        </xdr:cNvSpPr>
      </xdr:nvSpPr>
      <xdr:spPr bwMode="auto">
        <a:xfrm>
          <a:off x="638175" y="16544925"/>
          <a:ext cx="9467850" cy="1295400"/>
        </a:xfrm>
        <a:prstGeom prst="rect">
          <a:avLst/>
        </a:prstGeom>
        <a:solidFill>
          <a:srgbClr val="C0C0C0"/>
        </a:solidFill>
        <a:ln w="9525" algn="ctr">
          <a:noFill/>
          <a:miter lim="800000"/>
          <a:headEnd/>
          <a:tailEnd/>
        </a:ln>
        <a:effectLst/>
      </xdr:spPr>
      <xdr:txBody>
        <a:bodyPr vertOverflow="clip" wrap="square" lIns="27432" tIns="22860" rIns="27432" bIns="0" anchor="t" upright="1"/>
        <a:lstStyle/>
        <a:p>
          <a:pPr algn="just" rtl="0">
            <a:defRPr sz="1000"/>
          </a:pPr>
          <a:endParaRPr lang="es-UY" sz="1000" b="0" i="0" u="none" strike="noStrike" baseline="0">
            <a:solidFill>
              <a:srgbClr val="000000"/>
            </a:solidFill>
            <a:latin typeface="Arial"/>
            <a:cs typeface="Arial"/>
          </a:endParaRPr>
        </a:p>
        <a:p>
          <a:pPr algn="just" rtl="0">
            <a:defRPr sz="1000"/>
          </a:pPr>
          <a:r>
            <a:rPr lang="es-UY" sz="1000" b="1" i="1" u="none" strike="noStrike" baseline="0">
              <a:solidFill>
                <a:srgbClr val="000000"/>
              </a:solidFill>
              <a:latin typeface="Arial"/>
              <a:cs typeface="Arial"/>
            </a:rPr>
            <a:t>Cálculo de exoneración de IRAE</a:t>
          </a:r>
          <a:endParaRPr lang="es-UY" sz="1000" b="0" i="0" u="none" strike="noStrike" baseline="0">
            <a:solidFill>
              <a:srgbClr val="000000"/>
            </a:solidFill>
            <a:latin typeface="Arial"/>
            <a:cs typeface="Arial"/>
          </a:endParaRPr>
        </a:p>
        <a:p>
          <a:pPr algn="just" rtl="0">
            <a:defRPr sz="1000"/>
          </a:pPr>
          <a:endParaRPr lang="es-UY" sz="1000" b="0" i="0" u="none" strike="noStrike" baseline="0">
            <a:solidFill>
              <a:srgbClr val="000000"/>
            </a:solidFill>
            <a:latin typeface="Arial"/>
            <a:cs typeface="Arial"/>
          </a:endParaRPr>
        </a:p>
        <a:p>
          <a:pPr algn="just" rtl="0">
            <a:defRPr sz="1000"/>
          </a:pPr>
          <a:r>
            <a:rPr lang="es-UY" sz="1000" b="0" i="0" u="none" strike="noStrike" baseline="0">
              <a:solidFill>
                <a:srgbClr val="000000"/>
              </a:solidFill>
              <a:latin typeface="Arial"/>
              <a:cs typeface="Arial"/>
            </a:rPr>
            <a:t>Considerando la exoneración de IRAE y el plazo de aplicación del mismo, obtenidos en el paso anterior, la empresa debe completar las proyecciones del resultado fiscal para los mismos años del plazo de exoneración de IRAE. El monto a incorporar debe ser en pesos uruguayos. De esta forma, el simulador calcula la exoneración efectiva por cada año y el saldo que resta por exonerar en UI.  </a:t>
          </a:r>
        </a:p>
        <a:p>
          <a:pPr algn="just" rtl="0">
            <a:defRPr sz="1000"/>
          </a:pPr>
          <a:endParaRPr lang="es-UY" sz="1000" b="0" i="0" u="none" strike="noStrike" baseline="0">
            <a:solidFill>
              <a:srgbClr val="000000"/>
            </a:solidFill>
            <a:latin typeface="Arial"/>
            <a:cs typeface="Arial"/>
          </a:endParaRPr>
        </a:p>
        <a:p>
          <a:pPr algn="just" rtl="0">
            <a:defRPr sz="1000"/>
          </a:pPr>
          <a:endParaRPr lang="es-UY" sz="1000" b="0" i="0" u="none" strike="noStrike" baseline="0">
            <a:solidFill>
              <a:srgbClr val="000000"/>
            </a:solidFill>
            <a:latin typeface="Arial"/>
            <a:cs typeface="Arial"/>
          </a:endParaRPr>
        </a:p>
      </xdr:txBody>
    </xdr:sp>
    <xdr:clientData/>
  </xdr:twoCellAnchor>
  <xdr:twoCellAnchor>
    <xdr:from>
      <xdr:col>1</xdr:col>
      <xdr:colOff>9525</xdr:colOff>
      <xdr:row>101</xdr:row>
      <xdr:rowOff>0</xdr:rowOff>
    </xdr:from>
    <xdr:to>
      <xdr:col>1</xdr:col>
      <xdr:colOff>703016</xdr:colOff>
      <xdr:row>102</xdr:row>
      <xdr:rowOff>110589</xdr:rowOff>
    </xdr:to>
    <xdr:sp macro="" textlink="">
      <xdr:nvSpPr>
        <xdr:cNvPr id="6154" name="Rectangle 10">
          <a:extLst>
            <a:ext uri="{FF2B5EF4-FFF2-40B4-BE49-F238E27FC236}">
              <a16:creationId xmlns:a16="http://schemas.microsoft.com/office/drawing/2014/main" id="{00000000-0008-0000-0100-00000A180000}"/>
            </a:ext>
          </a:extLst>
        </xdr:cNvPr>
        <xdr:cNvSpPr>
          <a:spLocks noChangeArrowheads="1"/>
        </xdr:cNvSpPr>
      </xdr:nvSpPr>
      <xdr:spPr bwMode="auto">
        <a:xfrm>
          <a:off x="142875" y="16392525"/>
          <a:ext cx="685800" cy="266700"/>
        </a:xfrm>
        <a:prstGeom prst="rect">
          <a:avLst/>
        </a:prstGeom>
        <a:solidFill>
          <a:srgbClr val="FF9900"/>
        </a:solidFill>
        <a:ln w="9525" algn="ctr">
          <a:noFill/>
          <a:miter lim="800000"/>
          <a:headEnd/>
          <a:tailEnd/>
        </a:ln>
        <a:effectLst/>
      </xdr:spPr>
      <xdr:txBody>
        <a:bodyPr vertOverflow="clip" wrap="square" lIns="27432" tIns="22860" rIns="27432" bIns="0" anchor="t" upright="1"/>
        <a:lstStyle/>
        <a:p>
          <a:pPr algn="ctr" rtl="0">
            <a:defRPr sz="1000"/>
          </a:pPr>
          <a:r>
            <a:rPr lang="es-UY" sz="1000" b="1" i="1" u="none" strike="noStrike" baseline="0">
              <a:solidFill>
                <a:srgbClr val="FFFFFF"/>
              </a:solidFill>
              <a:latin typeface="Arial"/>
              <a:cs typeface="Arial"/>
            </a:rPr>
            <a:t>5º paso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1924050</xdr:colOff>
      <xdr:row>0</xdr:row>
      <xdr:rowOff>85725</xdr:rowOff>
    </xdr:from>
    <xdr:to>
      <xdr:col>6</xdr:col>
      <xdr:colOff>133350</xdr:colOff>
      <xdr:row>7</xdr:row>
      <xdr:rowOff>104775</xdr:rowOff>
    </xdr:to>
    <xdr:pic>
      <xdr:nvPicPr>
        <xdr:cNvPr id="3091" name="Picture 2">
          <a:extLst>
            <a:ext uri="{FF2B5EF4-FFF2-40B4-BE49-F238E27FC236}">
              <a16:creationId xmlns:a16="http://schemas.microsoft.com/office/drawing/2014/main" id="{00000000-0008-0000-0200-000013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0" y="85725"/>
          <a:ext cx="4972050"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ine.gub.uy/web/guest/ui-unidad-indexada" TargetMode="External"/><Relationship Id="rId2" Type="http://schemas.openxmlformats.org/officeDocument/2006/relationships/hyperlink" Target="http://www.bcu.gub.uy/Estadisticas-e-Indicadores/Paginas/Cotizaciones.aspx" TargetMode="External"/><Relationship Id="rId1" Type="http://schemas.openxmlformats.org/officeDocument/2006/relationships/hyperlink" Target="http://www.bps.gub.uy/bps/valoreshistoricos.jsp?idVariable=20&amp;contentid=5479" TargetMode="External"/><Relationship Id="rId5" Type="http://schemas.openxmlformats.org/officeDocument/2006/relationships/drawing" Target="../drawings/drawing3.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0"/>
  <sheetViews>
    <sheetView zoomScale="85" workbookViewId="0">
      <selection activeCell="C48" sqref="C48"/>
    </sheetView>
  </sheetViews>
  <sheetFormatPr baseColWidth="10" defaultColWidth="11.42578125" defaultRowHeight="12.75" x14ac:dyDescent="0.2"/>
  <cols>
    <col min="1" max="9" width="11.42578125" style="93"/>
    <col min="10" max="10" width="20.140625" style="93" customWidth="1"/>
    <col min="11" max="16384" width="11.42578125" style="93"/>
  </cols>
  <sheetData>
    <row r="1" spans="1:11" x14ac:dyDescent="0.2">
      <c r="A1" s="90"/>
      <c r="B1" s="91"/>
      <c r="C1" s="91"/>
      <c r="D1" s="91"/>
      <c r="E1" s="91"/>
      <c r="F1" s="91"/>
      <c r="G1" s="91"/>
      <c r="H1" s="91"/>
      <c r="I1" s="91"/>
      <c r="J1" s="91"/>
      <c r="K1" s="92"/>
    </row>
    <row r="2" spans="1:11" x14ac:dyDescent="0.2">
      <c r="A2" s="94"/>
      <c r="B2" s="95"/>
      <c r="C2" s="95"/>
      <c r="D2" s="95"/>
      <c r="E2" s="95"/>
      <c r="F2" s="95"/>
      <c r="G2" s="95"/>
      <c r="H2" s="95"/>
      <c r="I2" s="95"/>
      <c r="J2" s="95"/>
      <c r="K2" s="96"/>
    </row>
    <row r="3" spans="1:11" x14ac:dyDescent="0.2">
      <c r="A3" s="94"/>
      <c r="B3" s="95"/>
      <c r="C3" s="95"/>
      <c r="D3" s="95"/>
      <c r="E3" s="95"/>
      <c r="F3" s="95"/>
      <c r="G3" s="95"/>
      <c r="H3" s="95"/>
      <c r="I3" s="95"/>
      <c r="J3" s="95"/>
      <c r="K3" s="96"/>
    </row>
    <row r="4" spans="1:11" x14ac:dyDescent="0.2">
      <c r="A4" s="94"/>
      <c r="B4" s="95"/>
      <c r="C4" s="95"/>
      <c r="D4" s="95"/>
      <c r="E4" s="95"/>
      <c r="F4" s="95"/>
      <c r="G4" s="95"/>
      <c r="H4" s="95"/>
      <c r="I4" s="95"/>
      <c r="J4" s="95"/>
      <c r="K4" s="96"/>
    </row>
    <row r="5" spans="1:11" ht="24" customHeight="1" x14ac:dyDescent="0.2">
      <c r="A5" s="94"/>
      <c r="B5" s="95"/>
      <c r="C5" s="95"/>
      <c r="D5" s="95"/>
      <c r="E5" s="95"/>
      <c r="F5" s="95"/>
      <c r="G5" s="95"/>
      <c r="H5" s="97"/>
      <c r="I5" s="95"/>
      <c r="J5" s="95"/>
      <c r="K5" s="96"/>
    </row>
    <row r="6" spans="1:11" ht="15" x14ac:dyDescent="0.3">
      <c r="A6" s="94"/>
      <c r="B6" s="95"/>
      <c r="C6" s="95"/>
      <c r="D6" s="95"/>
      <c r="E6" s="95"/>
      <c r="F6" s="95"/>
      <c r="G6" s="95"/>
      <c r="H6" s="98"/>
      <c r="I6" s="95"/>
      <c r="J6" s="95"/>
      <c r="K6" s="96"/>
    </row>
    <row r="7" spans="1:11" x14ac:dyDescent="0.2">
      <c r="A7" s="94"/>
      <c r="B7" s="95"/>
      <c r="C7" s="95"/>
      <c r="D7" s="95"/>
      <c r="E7" s="95"/>
      <c r="F7" s="95"/>
      <c r="G7" s="95"/>
      <c r="H7" s="95"/>
      <c r="I7" s="95"/>
      <c r="J7" s="95"/>
      <c r="K7" s="96"/>
    </row>
    <row r="8" spans="1:11" x14ac:dyDescent="0.2">
      <c r="A8" s="94"/>
      <c r="B8" s="95"/>
      <c r="C8" s="95"/>
      <c r="D8" s="95"/>
      <c r="E8" s="95"/>
      <c r="F8" s="95"/>
      <c r="G8" s="95"/>
      <c r="H8" s="95"/>
      <c r="I8" s="95"/>
      <c r="J8" s="95"/>
      <c r="K8" s="96"/>
    </row>
    <row r="9" spans="1:11" ht="18" x14ac:dyDescent="0.25">
      <c r="A9" s="94"/>
      <c r="B9" s="95"/>
      <c r="C9" s="95"/>
      <c r="D9" s="99" t="s">
        <v>160</v>
      </c>
      <c r="E9" s="99"/>
      <c r="F9" s="99"/>
      <c r="G9" s="99"/>
      <c r="H9" s="100"/>
      <c r="I9" s="95"/>
      <c r="J9" s="95"/>
      <c r="K9" s="96"/>
    </row>
    <row r="10" spans="1:11" ht="37.5" customHeight="1" x14ac:dyDescent="0.2">
      <c r="A10" s="94"/>
      <c r="B10" s="95"/>
      <c r="C10" s="95"/>
      <c r="D10" s="95"/>
      <c r="E10" s="95"/>
      <c r="F10" s="95"/>
      <c r="G10" s="95"/>
      <c r="H10" s="95"/>
      <c r="I10" s="95"/>
      <c r="J10" s="95"/>
      <c r="K10" s="96"/>
    </row>
    <row r="11" spans="1:11" ht="12.75" customHeight="1" x14ac:dyDescent="0.2">
      <c r="A11" s="94"/>
      <c r="B11" s="218" t="s">
        <v>202</v>
      </c>
      <c r="C11" s="219"/>
      <c r="D11" s="219"/>
      <c r="E11" s="219"/>
      <c r="F11" s="219"/>
      <c r="G11" s="219"/>
      <c r="H11" s="219"/>
      <c r="I11" s="219"/>
      <c r="J11" s="219"/>
      <c r="K11" s="96"/>
    </row>
    <row r="12" spans="1:11" ht="12.75" customHeight="1" x14ac:dyDescent="0.2">
      <c r="A12" s="94"/>
      <c r="B12" s="219"/>
      <c r="C12" s="219"/>
      <c r="D12" s="219"/>
      <c r="E12" s="219"/>
      <c r="F12" s="219"/>
      <c r="G12" s="219"/>
      <c r="H12" s="219"/>
      <c r="I12" s="219"/>
      <c r="J12" s="219"/>
      <c r="K12" s="96"/>
    </row>
    <row r="13" spans="1:11" ht="12.75" customHeight="1" x14ac:dyDescent="0.2">
      <c r="A13" s="94"/>
      <c r="B13" s="219"/>
      <c r="C13" s="219"/>
      <c r="D13" s="219"/>
      <c r="E13" s="219"/>
      <c r="F13" s="219"/>
      <c r="G13" s="219"/>
      <c r="H13" s="219"/>
      <c r="I13" s="219"/>
      <c r="J13" s="219"/>
      <c r="K13" s="96"/>
    </row>
    <row r="14" spans="1:11" ht="12.75" customHeight="1" x14ac:dyDescent="0.2">
      <c r="A14" s="94"/>
      <c r="B14" s="219"/>
      <c r="C14" s="219"/>
      <c r="D14" s="219"/>
      <c r="E14" s="219"/>
      <c r="F14" s="219"/>
      <c r="G14" s="219"/>
      <c r="H14" s="219"/>
      <c r="I14" s="219"/>
      <c r="J14" s="219"/>
      <c r="K14" s="96"/>
    </row>
    <row r="15" spans="1:11" ht="12.75" customHeight="1" x14ac:dyDescent="0.2">
      <c r="A15" s="94"/>
      <c r="B15" s="219"/>
      <c r="C15" s="219"/>
      <c r="D15" s="219"/>
      <c r="E15" s="219"/>
      <c r="F15" s="219"/>
      <c r="G15" s="219"/>
      <c r="H15" s="219"/>
      <c r="I15" s="219"/>
      <c r="J15" s="219"/>
      <c r="K15" s="96"/>
    </row>
    <row r="16" spans="1:11" ht="12.75" customHeight="1" x14ac:dyDescent="0.2">
      <c r="A16" s="94"/>
      <c r="B16" s="219"/>
      <c r="C16" s="219"/>
      <c r="D16" s="219"/>
      <c r="E16" s="219"/>
      <c r="F16" s="219"/>
      <c r="G16" s="219"/>
      <c r="H16" s="219"/>
      <c r="I16" s="219"/>
      <c r="J16" s="219"/>
      <c r="K16" s="96"/>
    </row>
    <row r="17" spans="1:11" ht="12.75" customHeight="1" x14ac:dyDescent="0.2">
      <c r="A17" s="94"/>
      <c r="B17" s="219"/>
      <c r="C17" s="219"/>
      <c r="D17" s="219"/>
      <c r="E17" s="219"/>
      <c r="F17" s="219"/>
      <c r="G17" s="219"/>
      <c r="H17" s="219"/>
      <c r="I17" s="219"/>
      <c r="J17" s="219"/>
      <c r="K17" s="96"/>
    </row>
    <row r="18" spans="1:11" ht="12.75" customHeight="1" x14ac:dyDescent="0.2">
      <c r="A18" s="94"/>
      <c r="B18" s="219"/>
      <c r="C18" s="219"/>
      <c r="D18" s="219"/>
      <c r="E18" s="219"/>
      <c r="F18" s="219"/>
      <c r="G18" s="219"/>
      <c r="H18" s="219"/>
      <c r="I18" s="219"/>
      <c r="J18" s="219"/>
      <c r="K18" s="96"/>
    </row>
    <row r="19" spans="1:11" ht="12.75" customHeight="1" x14ac:dyDescent="0.2">
      <c r="A19" s="94"/>
      <c r="B19" s="219"/>
      <c r="C19" s="219"/>
      <c r="D19" s="219"/>
      <c r="E19" s="219"/>
      <c r="F19" s="219"/>
      <c r="G19" s="219"/>
      <c r="H19" s="219"/>
      <c r="I19" s="219"/>
      <c r="J19" s="219"/>
      <c r="K19" s="96"/>
    </row>
    <row r="20" spans="1:11" ht="12.75" customHeight="1" x14ac:dyDescent="0.2">
      <c r="A20" s="94"/>
      <c r="B20" s="219"/>
      <c r="C20" s="219"/>
      <c r="D20" s="219"/>
      <c r="E20" s="219"/>
      <c r="F20" s="219"/>
      <c r="G20" s="219"/>
      <c r="H20" s="219"/>
      <c r="I20" s="219"/>
      <c r="J20" s="219"/>
      <c r="K20" s="96"/>
    </row>
    <row r="21" spans="1:11" ht="12.75" customHeight="1" x14ac:dyDescent="0.2">
      <c r="A21" s="94"/>
      <c r="B21" s="219"/>
      <c r="C21" s="219"/>
      <c r="D21" s="219"/>
      <c r="E21" s="219"/>
      <c r="F21" s="219"/>
      <c r="G21" s="219"/>
      <c r="H21" s="219"/>
      <c r="I21" s="219"/>
      <c r="J21" s="219"/>
      <c r="K21" s="96"/>
    </row>
    <row r="22" spans="1:11" ht="12.75" customHeight="1" x14ac:dyDescent="0.2">
      <c r="A22" s="94"/>
      <c r="B22" s="219"/>
      <c r="C22" s="219"/>
      <c r="D22" s="219"/>
      <c r="E22" s="219"/>
      <c r="F22" s="219"/>
      <c r="G22" s="219"/>
      <c r="H22" s="219"/>
      <c r="I22" s="219"/>
      <c r="J22" s="219"/>
      <c r="K22" s="96"/>
    </row>
    <row r="23" spans="1:11" ht="12.75" customHeight="1" x14ac:dyDescent="0.2">
      <c r="A23" s="94"/>
      <c r="B23" s="219"/>
      <c r="C23" s="219"/>
      <c r="D23" s="219"/>
      <c r="E23" s="219"/>
      <c r="F23" s="219"/>
      <c r="G23" s="219"/>
      <c r="H23" s="219"/>
      <c r="I23" s="219"/>
      <c r="J23" s="219"/>
      <c r="K23" s="96"/>
    </row>
    <row r="24" spans="1:11" ht="12.75" customHeight="1" x14ac:dyDescent="0.2">
      <c r="A24" s="94"/>
      <c r="B24" s="219"/>
      <c r="C24" s="219"/>
      <c r="D24" s="219"/>
      <c r="E24" s="219"/>
      <c r="F24" s="219"/>
      <c r="G24" s="219"/>
      <c r="H24" s="219"/>
      <c r="I24" s="219"/>
      <c r="J24" s="219"/>
      <c r="K24" s="96"/>
    </row>
    <row r="25" spans="1:11" ht="12.75" customHeight="1" x14ac:dyDescent="0.2">
      <c r="A25" s="94"/>
      <c r="B25" s="219"/>
      <c r="C25" s="219"/>
      <c r="D25" s="219"/>
      <c r="E25" s="219"/>
      <c r="F25" s="219"/>
      <c r="G25" s="219"/>
      <c r="H25" s="219"/>
      <c r="I25" s="219"/>
      <c r="J25" s="219"/>
      <c r="K25" s="96"/>
    </row>
    <row r="26" spans="1:11" ht="12.75" customHeight="1" x14ac:dyDescent="0.2">
      <c r="A26" s="94"/>
      <c r="B26" s="219"/>
      <c r="C26" s="219"/>
      <c r="D26" s="219"/>
      <c r="E26" s="219"/>
      <c r="F26" s="219"/>
      <c r="G26" s="219"/>
      <c r="H26" s="219"/>
      <c r="I26" s="219"/>
      <c r="J26" s="219"/>
      <c r="K26" s="96"/>
    </row>
    <row r="27" spans="1:11" ht="12.75" customHeight="1" x14ac:dyDescent="0.2">
      <c r="A27" s="94"/>
      <c r="B27" s="219"/>
      <c r="C27" s="219"/>
      <c r="D27" s="219"/>
      <c r="E27" s="219"/>
      <c r="F27" s="219"/>
      <c r="G27" s="219"/>
      <c r="H27" s="219"/>
      <c r="I27" s="219"/>
      <c r="J27" s="219"/>
      <c r="K27" s="96"/>
    </row>
    <row r="28" spans="1:11" ht="12.75" customHeight="1" x14ac:dyDescent="0.2">
      <c r="A28" s="94"/>
      <c r="B28" s="219"/>
      <c r="C28" s="219"/>
      <c r="D28" s="219"/>
      <c r="E28" s="219"/>
      <c r="F28" s="219"/>
      <c r="G28" s="219"/>
      <c r="H28" s="219"/>
      <c r="I28" s="219"/>
      <c r="J28" s="219"/>
      <c r="K28" s="96"/>
    </row>
    <row r="29" spans="1:11" ht="12.75" customHeight="1" x14ac:dyDescent="0.2">
      <c r="A29" s="94"/>
      <c r="B29" s="219"/>
      <c r="C29" s="219"/>
      <c r="D29" s="219"/>
      <c r="E29" s="219"/>
      <c r="F29" s="219"/>
      <c r="G29" s="219"/>
      <c r="H29" s="219"/>
      <c r="I29" s="219"/>
      <c r="J29" s="219"/>
      <c r="K29" s="96"/>
    </row>
    <row r="30" spans="1:11" ht="12.75" customHeight="1" x14ac:dyDescent="0.2">
      <c r="A30" s="94"/>
      <c r="B30" s="219"/>
      <c r="C30" s="219"/>
      <c r="D30" s="219"/>
      <c r="E30" s="219"/>
      <c r="F30" s="219"/>
      <c r="G30" s="219"/>
      <c r="H30" s="219"/>
      <c r="I30" s="219"/>
      <c r="J30" s="219"/>
      <c r="K30" s="96"/>
    </row>
    <row r="31" spans="1:11" ht="12.75" customHeight="1" x14ac:dyDescent="0.2">
      <c r="A31" s="94"/>
      <c r="B31" s="219"/>
      <c r="C31" s="219"/>
      <c r="D31" s="219"/>
      <c r="E31" s="219"/>
      <c r="F31" s="219"/>
      <c r="G31" s="219"/>
      <c r="H31" s="219"/>
      <c r="I31" s="219"/>
      <c r="J31" s="219"/>
      <c r="K31" s="96"/>
    </row>
    <row r="32" spans="1:11" ht="12.75" customHeight="1" x14ac:dyDescent="0.2">
      <c r="A32" s="94"/>
      <c r="B32" s="219"/>
      <c r="C32" s="219"/>
      <c r="D32" s="219"/>
      <c r="E32" s="219"/>
      <c r="F32" s="219"/>
      <c r="G32" s="219"/>
      <c r="H32" s="219"/>
      <c r="I32" s="219"/>
      <c r="J32" s="219"/>
      <c r="K32" s="96"/>
    </row>
    <row r="33" spans="1:11" ht="12.75" customHeight="1" x14ac:dyDescent="0.2">
      <c r="A33" s="94"/>
      <c r="B33" s="219"/>
      <c r="C33" s="219"/>
      <c r="D33" s="219"/>
      <c r="E33" s="219"/>
      <c r="F33" s="219"/>
      <c r="G33" s="219"/>
      <c r="H33" s="219"/>
      <c r="I33" s="219"/>
      <c r="J33" s="219"/>
      <c r="K33" s="96"/>
    </row>
    <row r="34" spans="1:11" ht="12.75" customHeight="1" x14ac:dyDescent="0.2">
      <c r="A34" s="94"/>
      <c r="B34" s="219"/>
      <c r="C34" s="219"/>
      <c r="D34" s="219"/>
      <c r="E34" s="219"/>
      <c r="F34" s="219"/>
      <c r="G34" s="219"/>
      <c r="H34" s="219"/>
      <c r="I34" s="219"/>
      <c r="J34" s="219"/>
      <c r="K34" s="96"/>
    </row>
    <row r="35" spans="1:11" ht="12.75" customHeight="1" x14ac:dyDescent="0.2">
      <c r="A35" s="94"/>
      <c r="B35" s="219"/>
      <c r="C35" s="219"/>
      <c r="D35" s="219"/>
      <c r="E35" s="219"/>
      <c r="F35" s="219"/>
      <c r="G35" s="219"/>
      <c r="H35" s="219"/>
      <c r="I35" s="219"/>
      <c r="J35" s="219"/>
      <c r="K35" s="96"/>
    </row>
    <row r="36" spans="1:11" ht="12.75" customHeight="1" x14ac:dyDescent="0.2">
      <c r="A36" s="94"/>
      <c r="B36" s="219"/>
      <c r="C36" s="219"/>
      <c r="D36" s="219"/>
      <c r="E36" s="219"/>
      <c r="F36" s="219"/>
      <c r="G36" s="219"/>
      <c r="H36" s="219"/>
      <c r="I36" s="219"/>
      <c r="J36" s="219"/>
      <c r="K36" s="96"/>
    </row>
    <row r="37" spans="1:11" ht="12.75" customHeight="1" x14ac:dyDescent="0.2">
      <c r="A37" s="94"/>
      <c r="B37" s="219"/>
      <c r="C37" s="219"/>
      <c r="D37" s="219"/>
      <c r="E37" s="219"/>
      <c r="F37" s="219"/>
      <c r="G37" s="219"/>
      <c r="H37" s="219"/>
      <c r="I37" s="219"/>
      <c r="J37" s="219"/>
      <c r="K37" s="96"/>
    </row>
    <row r="38" spans="1:11" ht="12.75" customHeight="1" x14ac:dyDescent="0.2">
      <c r="A38" s="94"/>
      <c r="B38" s="219"/>
      <c r="C38" s="219"/>
      <c r="D38" s="219"/>
      <c r="E38" s="219"/>
      <c r="F38" s="219"/>
      <c r="G38" s="219"/>
      <c r="H38" s="219"/>
      <c r="I38" s="219"/>
      <c r="J38" s="219"/>
      <c r="K38" s="96"/>
    </row>
    <row r="39" spans="1:11" ht="12.75" customHeight="1" x14ac:dyDescent="0.2">
      <c r="A39" s="94"/>
      <c r="B39" s="219"/>
      <c r="C39" s="219"/>
      <c r="D39" s="219"/>
      <c r="E39" s="219"/>
      <c r="F39" s="219"/>
      <c r="G39" s="219"/>
      <c r="H39" s="219"/>
      <c r="I39" s="219"/>
      <c r="J39" s="219"/>
      <c r="K39" s="96"/>
    </row>
    <row r="40" spans="1:11" ht="12.75" customHeight="1" x14ac:dyDescent="0.2">
      <c r="A40" s="94"/>
      <c r="B40" s="219"/>
      <c r="C40" s="219"/>
      <c r="D40" s="219"/>
      <c r="E40" s="219"/>
      <c r="F40" s="219"/>
      <c r="G40" s="219"/>
      <c r="H40" s="219"/>
      <c r="I40" s="219"/>
      <c r="J40" s="219"/>
      <c r="K40" s="96"/>
    </row>
    <row r="41" spans="1:11" ht="12.75" customHeight="1" x14ac:dyDescent="0.2">
      <c r="A41" s="94"/>
      <c r="B41" s="219"/>
      <c r="C41" s="219"/>
      <c r="D41" s="219"/>
      <c r="E41" s="219"/>
      <c r="F41" s="219"/>
      <c r="G41" s="219"/>
      <c r="H41" s="219"/>
      <c r="I41" s="219"/>
      <c r="J41" s="219"/>
      <c r="K41" s="96"/>
    </row>
    <row r="42" spans="1:11" ht="12.75" customHeight="1" x14ac:dyDescent="0.2">
      <c r="A42" s="94"/>
      <c r="B42" s="219"/>
      <c r="C42" s="219"/>
      <c r="D42" s="219"/>
      <c r="E42" s="219"/>
      <c r="F42" s="219"/>
      <c r="G42" s="219"/>
      <c r="H42" s="219"/>
      <c r="I42" s="219"/>
      <c r="J42" s="219"/>
      <c r="K42" s="96"/>
    </row>
    <row r="43" spans="1:11" ht="12.75" customHeight="1" x14ac:dyDescent="0.2">
      <c r="A43" s="94"/>
      <c r="B43" s="219"/>
      <c r="C43" s="219"/>
      <c r="D43" s="219"/>
      <c r="E43" s="219"/>
      <c r="F43" s="219"/>
      <c r="G43" s="219"/>
      <c r="H43" s="219"/>
      <c r="I43" s="219"/>
      <c r="J43" s="219"/>
      <c r="K43" s="96"/>
    </row>
    <row r="44" spans="1:11" ht="12.75" customHeight="1" x14ac:dyDescent="0.2">
      <c r="A44" s="94"/>
      <c r="B44" s="219"/>
      <c r="C44" s="219"/>
      <c r="D44" s="219"/>
      <c r="E44" s="219"/>
      <c r="F44" s="219"/>
      <c r="G44" s="219"/>
      <c r="H44" s="219"/>
      <c r="I44" s="219"/>
      <c r="J44" s="219"/>
      <c r="K44" s="96"/>
    </row>
    <row r="45" spans="1:11" ht="12.75" customHeight="1" x14ac:dyDescent="0.2">
      <c r="A45" s="94"/>
      <c r="B45" s="219"/>
      <c r="C45" s="219"/>
      <c r="D45" s="219"/>
      <c r="E45" s="219"/>
      <c r="F45" s="219"/>
      <c r="G45" s="219"/>
      <c r="H45" s="219"/>
      <c r="I45" s="219"/>
      <c r="J45" s="219"/>
      <c r="K45" s="96"/>
    </row>
    <row r="46" spans="1:11" ht="12.75" customHeight="1" x14ac:dyDescent="0.2">
      <c r="A46" s="94"/>
      <c r="B46" s="219"/>
      <c r="C46" s="219"/>
      <c r="D46" s="219"/>
      <c r="E46" s="219"/>
      <c r="F46" s="219"/>
      <c r="G46" s="219"/>
      <c r="H46" s="219"/>
      <c r="I46" s="219"/>
      <c r="J46" s="219"/>
      <c r="K46" s="96"/>
    </row>
    <row r="47" spans="1:11" ht="12.75" customHeight="1" x14ac:dyDescent="0.2">
      <c r="A47" s="94"/>
      <c r="B47" s="219"/>
      <c r="C47" s="219"/>
      <c r="D47" s="219"/>
      <c r="E47" s="219"/>
      <c r="F47" s="219"/>
      <c r="G47" s="219"/>
      <c r="H47" s="219"/>
      <c r="I47" s="219"/>
      <c r="J47" s="219"/>
      <c r="K47" s="96"/>
    </row>
    <row r="48" spans="1:11" x14ac:dyDescent="0.2">
      <c r="A48" s="94"/>
      <c r="B48" s="95"/>
      <c r="C48" s="95"/>
      <c r="D48" s="95"/>
      <c r="E48" s="95"/>
      <c r="F48" s="95"/>
      <c r="G48" s="95"/>
      <c r="H48" s="95"/>
      <c r="I48" s="95"/>
      <c r="J48" s="95"/>
      <c r="K48" s="96"/>
    </row>
    <row r="49" spans="1:11" x14ac:dyDescent="0.2">
      <c r="A49" s="94"/>
      <c r="B49" s="95"/>
      <c r="C49" s="95"/>
      <c r="D49" s="95"/>
      <c r="E49" s="95"/>
      <c r="F49" s="95"/>
      <c r="G49" s="95"/>
      <c r="H49" s="95"/>
      <c r="I49" s="95"/>
      <c r="J49" s="95"/>
      <c r="K49" s="96"/>
    </row>
    <row r="50" spans="1:11" ht="13.5" thickBot="1" x14ac:dyDescent="0.25">
      <c r="A50" s="101"/>
      <c r="B50" s="102"/>
      <c r="C50" s="102"/>
      <c r="D50" s="102"/>
      <c r="E50" s="102"/>
      <c r="F50" s="102"/>
      <c r="G50" s="102"/>
      <c r="H50" s="102"/>
      <c r="I50" s="102"/>
      <c r="J50" s="102"/>
      <c r="K50" s="103"/>
    </row>
  </sheetData>
  <sheetProtection sheet="1" objects="1" scenarios="1" selectLockedCells="1"/>
  <mergeCells count="1">
    <mergeCell ref="B11:J47"/>
  </mergeCells>
  <phoneticPr fontId="2" type="noConversion"/>
  <pageMargins left="0.75" right="0.75" top="1" bottom="1" header="0" footer="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4"/>
  <sheetViews>
    <sheetView tabSelected="1" zoomScaleNormal="100" workbookViewId="0">
      <selection activeCell="C22" sqref="C22"/>
    </sheetView>
  </sheetViews>
  <sheetFormatPr baseColWidth="10" defaultColWidth="11.42578125" defaultRowHeight="12.75" x14ac:dyDescent="0.2"/>
  <cols>
    <col min="1" max="1" width="2" style="93" customWidth="1"/>
    <col min="2" max="16384" width="11.42578125" style="93"/>
  </cols>
  <sheetData>
    <row r="1" spans="1:16" x14ac:dyDescent="0.2">
      <c r="A1" s="90"/>
      <c r="B1" s="91"/>
      <c r="C1" s="91"/>
      <c r="D1" s="91"/>
      <c r="E1" s="91"/>
      <c r="F1" s="91"/>
      <c r="G1" s="91"/>
      <c r="H1" s="91"/>
      <c r="I1" s="91"/>
      <c r="J1" s="91"/>
      <c r="K1" s="91"/>
      <c r="L1" s="91"/>
      <c r="M1" s="91"/>
      <c r="N1" s="91"/>
      <c r="O1" s="91"/>
      <c r="P1" s="92"/>
    </row>
    <row r="2" spans="1:16" s="15" customFormat="1" ht="15.75" customHeight="1" x14ac:dyDescent="0.25">
      <c r="A2" s="12"/>
      <c r="B2" s="13" t="s">
        <v>163</v>
      </c>
      <c r="C2" s="13"/>
      <c r="D2" s="13"/>
      <c r="E2" s="13"/>
      <c r="F2" s="13"/>
      <c r="G2" s="13"/>
      <c r="H2" s="13"/>
      <c r="I2" s="13"/>
      <c r="J2" s="13"/>
      <c r="K2" s="13"/>
      <c r="L2" s="13"/>
      <c r="M2" s="13"/>
      <c r="N2" s="13"/>
      <c r="O2" s="13"/>
      <c r="P2" s="13"/>
    </row>
    <row r="3" spans="1:16" x14ac:dyDescent="0.2">
      <c r="A3" s="94"/>
      <c r="B3" s="95"/>
      <c r="C3" s="95"/>
      <c r="D3" s="95"/>
      <c r="E3" s="95"/>
      <c r="F3" s="95"/>
      <c r="G3" s="95"/>
      <c r="H3" s="95"/>
      <c r="I3" s="95"/>
      <c r="J3" s="95"/>
      <c r="K3" s="95"/>
      <c r="L3" s="95"/>
      <c r="M3" s="95"/>
      <c r="N3" s="95"/>
      <c r="O3" s="95"/>
      <c r="P3" s="96"/>
    </row>
    <row r="4" spans="1:16" x14ac:dyDescent="0.2">
      <c r="A4" s="94"/>
      <c r="B4" s="95"/>
      <c r="C4" s="95"/>
      <c r="D4" s="95"/>
      <c r="E4" s="95"/>
      <c r="F4" s="95"/>
      <c r="G4" s="95"/>
      <c r="H4" s="95"/>
      <c r="I4" s="95"/>
      <c r="J4" s="95"/>
      <c r="K4" s="95"/>
      <c r="L4" s="95"/>
      <c r="M4" s="95"/>
      <c r="N4" s="95"/>
      <c r="O4" s="95"/>
      <c r="P4" s="96"/>
    </row>
    <row r="5" spans="1:16" x14ac:dyDescent="0.2">
      <c r="A5" s="94"/>
      <c r="B5" s="95"/>
      <c r="C5" s="95"/>
      <c r="D5" s="95"/>
      <c r="E5" s="95"/>
      <c r="F5" s="95"/>
      <c r="G5" s="95"/>
      <c r="H5" s="95"/>
      <c r="I5" s="95"/>
      <c r="J5" s="95"/>
      <c r="K5" s="95"/>
      <c r="L5" s="95"/>
      <c r="M5" s="95"/>
      <c r="N5" s="95"/>
      <c r="O5" s="95"/>
      <c r="P5" s="96"/>
    </row>
    <row r="6" spans="1:16" x14ac:dyDescent="0.2">
      <c r="A6" s="94"/>
      <c r="B6" s="95"/>
      <c r="C6" s="95"/>
      <c r="D6" s="95"/>
      <c r="E6" s="95"/>
      <c r="F6" s="95"/>
      <c r="G6" s="95"/>
      <c r="H6" s="95"/>
      <c r="I6" s="95"/>
      <c r="J6" s="95"/>
      <c r="K6" s="95"/>
      <c r="L6" s="95"/>
      <c r="M6" s="95"/>
      <c r="N6" s="95"/>
      <c r="O6" s="95"/>
      <c r="P6" s="96"/>
    </row>
    <row r="7" spans="1:16" x14ac:dyDescent="0.2">
      <c r="A7" s="94"/>
      <c r="B7" s="95"/>
      <c r="C7" s="95"/>
      <c r="D7" s="95"/>
      <c r="E7" s="95"/>
      <c r="F7" s="95"/>
      <c r="G7" s="95"/>
      <c r="H7" s="95"/>
      <c r="I7" s="95"/>
      <c r="J7" s="95"/>
      <c r="K7" s="95"/>
      <c r="L7" s="95"/>
      <c r="M7" s="95"/>
      <c r="N7" s="95"/>
      <c r="O7" s="95"/>
      <c r="P7" s="96"/>
    </row>
    <row r="8" spans="1:16" x14ac:dyDescent="0.2">
      <c r="A8" s="94"/>
      <c r="B8" s="95"/>
      <c r="C8" s="95"/>
      <c r="D8" s="95"/>
      <c r="E8" s="95"/>
      <c r="F8" s="95"/>
      <c r="G8" s="95"/>
      <c r="H8" s="95"/>
      <c r="I8" s="95"/>
      <c r="J8" s="95"/>
      <c r="K8" s="95"/>
      <c r="L8" s="95"/>
      <c r="M8" s="95"/>
      <c r="N8" s="95"/>
      <c r="O8" s="95"/>
      <c r="P8" s="96"/>
    </row>
    <row r="9" spans="1:16" x14ac:dyDescent="0.2">
      <c r="A9" s="94"/>
      <c r="B9" s="95"/>
      <c r="C9" s="95"/>
      <c r="D9" s="95"/>
      <c r="E9" s="95"/>
      <c r="F9" s="95"/>
      <c r="G9" s="95"/>
      <c r="H9" s="95"/>
      <c r="I9" s="95"/>
      <c r="J9" s="95"/>
      <c r="K9" s="95"/>
      <c r="L9" s="95"/>
      <c r="M9" s="95"/>
      <c r="N9" s="95"/>
      <c r="O9" s="95"/>
      <c r="P9" s="96"/>
    </row>
    <row r="10" spans="1:16" x14ac:dyDescent="0.2">
      <c r="A10" s="94"/>
      <c r="B10" s="95"/>
      <c r="C10" s="95"/>
      <c r="D10" s="95"/>
      <c r="E10" s="95"/>
      <c r="F10" s="95"/>
      <c r="G10" s="95"/>
      <c r="H10" s="95"/>
      <c r="I10" s="95"/>
      <c r="J10" s="95"/>
      <c r="K10" s="95"/>
      <c r="L10" s="95"/>
      <c r="M10" s="95"/>
      <c r="N10" s="95"/>
      <c r="O10" s="95"/>
      <c r="P10" s="96"/>
    </row>
    <row r="11" spans="1:16" x14ac:dyDescent="0.2">
      <c r="A11" s="94"/>
      <c r="B11" s="95"/>
      <c r="C11" s="95"/>
      <c r="D11" s="95"/>
      <c r="E11" s="95"/>
      <c r="F11" s="95"/>
      <c r="G11" s="95"/>
      <c r="H11" s="95"/>
      <c r="I11" s="95"/>
      <c r="J11" s="95"/>
      <c r="K11" s="95"/>
      <c r="L11" s="95"/>
      <c r="M11" s="95"/>
      <c r="N11" s="95"/>
      <c r="O11" s="95"/>
      <c r="P11" s="96"/>
    </row>
    <row r="12" spans="1:16" x14ac:dyDescent="0.2">
      <c r="A12" s="94"/>
      <c r="B12" s="95"/>
      <c r="C12" s="95"/>
      <c r="D12" s="95"/>
      <c r="E12" s="95"/>
      <c r="F12" s="95"/>
      <c r="G12" s="95"/>
      <c r="H12" s="95"/>
      <c r="I12" s="95"/>
      <c r="J12" s="95"/>
      <c r="K12" s="95"/>
      <c r="L12" s="95"/>
      <c r="M12" s="95"/>
      <c r="N12" s="95"/>
      <c r="O12" s="95"/>
      <c r="P12" s="96"/>
    </row>
    <row r="13" spans="1:16" x14ac:dyDescent="0.2">
      <c r="A13" s="94"/>
      <c r="B13" s="95"/>
      <c r="C13" s="95"/>
      <c r="D13" s="95"/>
      <c r="E13" s="95"/>
      <c r="F13" s="95"/>
      <c r="G13" s="95"/>
      <c r="H13" s="95"/>
      <c r="I13" s="95"/>
      <c r="J13" s="95"/>
      <c r="K13" s="95"/>
      <c r="L13" s="95"/>
      <c r="M13" s="95"/>
      <c r="N13" s="95"/>
      <c r="O13" s="95"/>
      <c r="P13" s="96"/>
    </row>
    <row r="14" spans="1:16" x14ac:dyDescent="0.2">
      <c r="A14" s="94"/>
      <c r="B14" s="95"/>
      <c r="C14" s="95"/>
      <c r="D14" s="95"/>
      <c r="E14" s="95"/>
      <c r="F14" s="95"/>
      <c r="G14" s="95"/>
      <c r="H14" s="95"/>
      <c r="I14" s="95"/>
      <c r="J14" s="95"/>
      <c r="K14" s="95"/>
      <c r="L14" s="95"/>
      <c r="M14" s="95"/>
      <c r="N14" s="95"/>
      <c r="O14" s="95"/>
      <c r="P14" s="96"/>
    </row>
    <row r="15" spans="1:16" x14ac:dyDescent="0.2">
      <c r="A15" s="94"/>
      <c r="B15" s="95"/>
      <c r="C15" s="95"/>
      <c r="D15" s="95"/>
      <c r="E15" s="95"/>
      <c r="F15" s="95"/>
      <c r="G15" s="95"/>
      <c r="H15" s="95"/>
      <c r="I15" s="95"/>
      <c r="J15" s="95"/>
      <c r="K15" s="95"/>
      <c r="L15" s="95"/>
      <c r="M15" s="95"/>
      <c r="N15" s="95"/>
      <c r="O15" s="95"/>
      <c r="P15" s="96"/>
    </row>
    <row r="16" spans="1:16" x14ac:dyDescent="0.2">
      <c r="A16" s="94"/>
      <c r="B16" s="95"/>
      <c r="C16" s="95"/>
      <c r="D16" s="95"/>
      <c r="E16" s="95"/>
      <c r="F16" s="95"/>
      <c r="G16" s="95"/>
      <c r="H16" s="95"/>
      <c r="I16" s="95"/>
      <c r="J16" s="95"/>
      <c r="K16" s="95"/>
      <c r="L16" s="95"/>
      <c r="M16" s="95"/>
      <c r="N16" s="95"/>
      <c r="O16" s="95"/>
      <c r="P16" s="96"/>
    </row>
    <row r="17" spans="1:16" x14ac:dyDescent="0.2">
      <c r="A17" s="94"/>
      <c r="B17" s="95"/>
      <c r="C17" s="95"/>
      <c r="D17" s="95"/>
      <c r="E17" s="95"/>
      <c r="F17" s="95"/>
      <c r="G17" s="95"/>
      <c r="H17" s="95"/>
      <c r="I17" s="95"/>
      <c r="J17" s="95"/>
      <c r="K17" s="95"/>
      <c r="L17" s="95"/>
      <c r="M17" s="95"/>
      <c r="N17" s="95"/>
      <c r="O17" s="95"/>
      <c r="P17" s="96"/>
    </row>
    <row r="18" spans="1:16" x14ac:dyDescent="0.2">
      <c r="A18" s="94"/>
      <c r="B18" s="95"/>
      <c r="C18" s="95"/>
      <c r="D18" s="95"/>
      <c r="E18" s="95"/>
      <c r="F18" s="95"/>
      <c r="G18" s="95"/>
      <c r="H18" s="95"/>
      <c r="I18" s="95"/>
      <c r="J18" s="95"/>
      <c r="K18" s="95"/>
      <c r="L18" s="95"/>
      <c r="M18" s="95"/>
      <c r="N18" s="95"/>
      <c r="O18" s="95"/>
      <c r="P18" s="96"/>
    </row>
    <row r="19" spans="1:16" x14ac:dyDescent="0.2">
      <c r="A19" s="94"/>
      <c r="B19" s="95"/>
      <c r="C19" s="95"/>
      <c r="D19" s="95"/>
      <c r="E19" s="95"/>
      <c r="F19" s="95"/>
      <c r="G19" s="95"/>
      <c r="H19" s="95"/>
      <c r="I19" s="95"/>
      <c r="J19" s="95"/>
      <c r="K19" s="95"/>
      <c r="L19" s="95"/>
      <c r="M19" s="95"/>
      <c r="N19" s="95"/>
      <c r="O19" s="95"/>
      <c r="P19" s="96"/>
    </row>
    <row r="20" spans="1:16" x14ac:dyDescent="0.2">
      <c r="A20" s="94"/>
      <c r="B20" s="95"/>
      <c r="C20" s="95"/>
      <c r="D20" s="95"/>
      <c r="E20" s="95"/>
      <c r="F20" s="95"/>
      <c r="G20" s="95"/>
      <c r="H20" s="95"/>
      <c r="I20" s="95"/>
      <c r="J20" s="95"/>
      <c r="K20" s="95"/>
      <c r="L20" s="95"/>
      <c r="M20" s="95"/>
      <c r="N20" s="95"/>
      <c r="O20" s="95"/>
      <c r="P20" s="96"/>
    </row>
    <row r="21" spans="1:16" x14ac:dyDescent="0.2">
      <c r="A21" s="94"/>
      <c r="B21" s="95"/>
      <c r="C21" s="95"/>
      <c r="D21" s="95"/>
      <c r="E21" s="95"/>
      <c r="F21" s="95"/>
      <c r="G21" s="95"/>
      <c r="H21" s="95"/>
      <c r="I21" s="95"/>
      <c r="J21" s="95"/>
      <c r="K21" s="95"/>
      <c r="L21" s="95"/>
      <c r="M21" s="95"/>
      <c r="N21" s="95"/>
      <c r="O21" s="95"/>
      <c r="P21" s="96"/>
    </row>
    <row r="22" spans="1:16" x14ac:dyDescent="0.2">
      <c r="A22" s="94"/>
      <c r="B22" s="95"/>
      <c r="C22" s="95"/>
      <c r="D22" s="95"/>
      <c r="E22" s="95"/>
      <c r="F22" s="95"/>
      <c r="G22" s="95"/>
      <c r="H22" s="95"/>
      <c r="I22" s="95"/>
      <c r="J22" s="95"/>
      <c r="K22" s="95"/>
      <c r="L22" s="95"/>
      <c r="M22" s="95"/>
      <c r="N22" s="95"/>
      <c r="O22" s="95"/>
      <c r="P22" s="96"/>
    </row>
    <row r="23" spans="1:16" x14ac:dyDescent="0.2">
      <c r="A23" s="94"/>
      <c r="B23" s="95"/>
      <c r="C23" s="95"/>
      <c r="D23" s="95"/>
      <c r="E23" s="95"/>
      <c r="F23" s="95"/>
      <c r="G23" s="95"/>
      <c r="H23" s="95"/>
      <c r="I23" s="95"/>
      <c r="J23" s="95"/>
      <c r="K23" s="95"/>
      <c r="L23" s="95"/>
      <c r="M23" s="95"/>
      <c r="N23" s="95"/>
      <c r="O23" s="95"/>
      <c r="P23" s="96"/>
    </row>
    <row r="24" spans="1:16" x14ac:dyDescent="0.2">
      <c r="A24" s="94"/>
      <c r="B24" s="95"/>
      <c r="C24" s="95"/>
      <c r="D24" s="95"/>
      <c r="E24" s="95"/>
      <c r="F24" s="95"/>
      <c r="G24" s="95"/>
      <c r="H24" s="95"/>
      <c r="I24" s="95"/>
      <c r="J24" s="95"/>
      <c r="K24" s="95"/>
      <c r="L24" s="95"/>
      <c r="M24" s="95"/>
      <c r="N24" s="95"/>
      <c r="O24" s="95"/>
      <c r="P24" s="96"/>
    </row>
    <row r="25" spans="1:16" x14ac:dyDescent="0.2">
      <c r="A25" s="94"/>
      <c r="B25" s="95"/>
      <c r="C25" s="95"/>
      <c r="D25" s="95"/>
      <c r="E25" s="95"/>
      <c r="F25" s="95"/>
      <c r="G25" s="95"/>
      <c r="H25" s="95"/>
      <c r="I25" s="95"/>
      <c r="J25" s="95"/>
      <c r="K25" s="95"/>
      <c r="L25" s="95"/>
      <c r="M25" s="95"/>
      <c r="N25" s="95"/>
      <c r="O25" s="95"/>
      <c r="P25" s="96"/>
    </row>
    <row r="26" spans="1:16" x14ac:dyDescent="0.2">
      <c r="A26" s="94"/>
      <c r="B26" s="95"/>
      <c r="C26" s="95"/>
      <c r="D26" s="95"/>
      <c r="E26" s="95"/>
      <c r="F26" s="95"/>
      <c r="G26" s="95"/>
      <c r="H26" s="95"/>
      <c r="I26" s="95"/>
      <c r="J26" s="95"/>
      <c r="K26" s="95"/>
      <c r="L26" s="95"/>
      <c r="M26" s="95"/>
      <c r="N26" s="95"/>
      <c r="O26" s="95"/>
      <c r="P26" s="96"/>
    </row>
    <row r="27" spans="1:16" x14ac:dyDescent="0.2">
      <c r="A27" s="94"/>
      <c r="B27" s="95"/>
      <c r="C27" s="95"/>
      <c r="D27" s="95"/>
      <c r="E27" s="95"/>
      <c r="F27" s="95"/>
      <c r="G27" s="95"/>
      <c r="H27" s="95"/>
      <c r="I27" s="95"/>
      <c r="J27" s="95"/>
      <c r="K27" s="95"/>
      <c r="L27" s="95"/>
      <c r="M27" s="95"/>
      <c r="N27" s="95"/>
      <c r="O27" s="95"/>
      <c r="P27" s="96"/>
    </row>
    <row r="28" spans="1:16" x14ac:dyDescent="0.2">
      <c r="A28" s="94"/>
      <c r="B28" s="95"/>
      <c r="C28" s="95"/>
      <c r="D28" s="95"/>
      <c r="E28" s="95"/>
      <c r="F28" s="95"/>
      <c r="G28" s="95"/>
      <c r="H28" s="95"/>
      <c r="I28" s="95"/>
      <c r="J28" s="95"/>
      <c r="K28" s="95"/>
      <c r="L28" s="95"/>
      <c r="M28" s="95"/>
      <c r="N28" s="95"/>
      <c r="O28" s="95"/>
      <c r="P28" s="96"/>
    </row>
    <row r="29" spans="1:16" x14ac:dyDescent="0.2">
      <c r="A29" s="94"/>
      <c r="B29" s="95"/>
      <c r="C29" s="95"/>
      <c r="D29" s="95"/>
      <c r="E29" s="95"/>
      <c r="F29" s="95"/>
      <c r="G29" s="95"/>
      <c r="H29" s="95"/>
      <c r="I29" s="95"/>
      <c r="J29" s="95"/>
      <c r="K29" s="95"/>
      <c r="L29" s="95"/>
      <c r="M29" s="95"/>
      <c r="N29" s="95"/>
      <c r="O29" s="95"/>
      <c r="P29" s="96"/>
    </row>
    <row r="30" spans="1:16" x14ac:dyDescent="0.2">
      <c r="A30" s="94"/>
      <c r="B30" s="95"/>
      <c r="C30" s="95"/>
      <c r="D30" s="95"/>
      <c r="E30" s="95"/>
      <c r="F30" s="95"/>
      <c r="G30" s="95"/>
      <c r="H30" s="95"/>
      <c r="I30" s="95"/>
      <c r="J30" s="95"/>
      <c r="K30" s="95"/>
      <c r="L30" s="95"/>
      <c r="M30" s="95"/>
      <c r="N30" s="95"/>
      <c r="O30" s="95"/>
      <c r="P30" s="96"/>
    </row>
    <row r="31" spans="1:16" x14ac:dyDescent="0.2">
      <c r="A31" s="94"/>
      <c r="B31" s="95"/>
      <c r="C31" s="95"/>
      <c r="D31" s="95"/>
      <c r="E31" s="95"/>
      <c r="F31" s="95"/>
      <c r="G31" s="95"/>
      <c r="H31" s="95"/>
      <c r="I31" s="95"/>
      <c r="J31" s="95"/>
      <c r="K31" s="95"/>
      <c r="L31" s="95"/>
      <c r="M31" s="95"/>
      <c r="N31" s="95"/>
      <c r="O31" s="95"/>
      <c r="P31" s="96"/>
    </row>
    <row r="32" spans="1:16" x14ac:dyDescent="0.2">
      <c r="A32" s="94"/>
      <c r="B32" s="95"/>
      <c r="C32" s="95"/>
      <c r="D32" s="95"/>
      <c r="E32" s="95"/>
      <c r="F32" s="95"/>
      <c r="G32" s="95"/>
      <c r="H32" s="95"/>
      <c r="I32" s="95"/>
      <c r="J32" s="95"/>
      <c r="K32" s="95"/>
      <c r="L32" s="95"/>
      <c r="M32" s="95"/>
      <c r="N32" s="95"/>
      <c r="O32" s="95"/>
      <c r="P32" s="96"/>
    </row>
    <row r="33" spans="1:16" x14ac:dyDescent="0.2">
      <c r="A33" s="94"/>
      <c r="B33" s="95"/>
      <c r="C33" s="95"/>
      <c r="D33" s="95"/>
      <c r="E33" s="95"/>
      <c r="F33" s="95"/>
      <c r="G33" s="95"/>
      <c r="H33" s="95"/>
      <c r="I33" s="95"/>
      <c r="J33" s="95"/>
      <c r="K33" s="95"/>
      <c r="L33" s="95"/>
      <c r="M33" s="95"/>
      <c r="N33" s="95"/>
      <c r="O33" s="95"/>
      <c r="P33" s="96"/>
    </row>
    <row r="34" spans="1:16" x14ac:dyDescent="0.2">
      <c r="A34" s="94"/>
      <c r="B34" s="95"/>
      <c r="C34" s="95"/>
      <c r="D34" s="95"/>
      <c r="E34" s="95"/>
      <c r="F34" s="95"/>
      <c r="G34" s="95"/>
      <c r="H34" s="95"/>
      <c r="I34" s="95"/>
      <c r="J34" s="95"/>
      <c r="K34" s="95"/>
      <c r="L34" s="95"/>
      <c r="M34" s="95"/>
      <c r="N34" s="95"/>
      <c r="O34" s="95"/>
      <c r="P34" s="96"/>
    </row>
    <row r="35" spans="1:16" x14ac:dyDescent="0.2">
      <c r="A35" s="94"/>
      <c r="B35" s="95"/>
      <c r="C35" s="95"/>
      <c r="D35" s="95"/>
      <c r="E35" s="95"/>
      <c r="F35" s="95"/>
      <c r="G35" s="95"/>
      <c r="H35" s="95"/>
      <c r="I35" s="95"/>
      <c r="J35" s="95"/>
      <c r="K35" s="95"/>
      <c r="L35" s="95"/>
      <c r="M35" s="95"/>
      <c r="N35" s="95"/>
      <c r="O35" s="95"/>
      <c r="P35" s="96"/>
    </row>
    <row r="36" spans="1:16" x14ac:dyDescent="0.2">
      <c r="A36" s="94"/>
      <c r="B36" s="95"/>
      <c r="C36" s="95"/>
      <c r="D36" s="95"/>
      <c r="E36" s="95"/>
      <c r="F36" s="95"/>
      <c r="G36" s="95"/>
      <c r="H36" s="95"/>
      <c r="I36" s="95"/>
      <c r="J36" s="95"/>
      <c r="K36" s="95"/>
      <c r="L36" s="95"/>
      <c r="M36" s="95"/>
      <c r="N36" s="95"/>
      <c r="O36" s="95"/>
      <c r="P36" s="96"/>
    </row>
    <row r="37" spans="1:16" x14ac:dyDescent="0.2">
      <c r="A37" s="94"/>
      <c r="B37" s="95"/>
      <c r="C37" s="95"/>
      <c r="D37" s="95"/>
      <c r="E37" s="95"/>
      <c r="F37" s="95"/>
      <c r="G37" s="95"/>
      <c r="H37" s="95"/>
      <c r="I37" s="95"/>
      <c r="J37" s="95"/>
      <c r="K37" s="95"/>
      <c r="L37" s="95"/>
      <c r="M37" s="95"/>
      <c r="N37" s="95"/>
      <c r="O37" s="95"/>
      <c r="P37" s="96"/>
    </row>
    <row r="38" spans="1:16" x14ac:dyDescent="0.2">
      <c r="A38" s="94"/>
      <c r="B38" s="95"/>
      <c r="C38" s="95"/>
      <c r="D38" s="95"/>
      <c r="E38" s="95"/>
      <c r="F38" s="95"/>
      <c r="G38" s="95"/>
      <c r="H38" s="95"/>
      <c r="I38" s="95"/>
      <c r="J38" s="95"/>
      <c r="K38" s="95"/>
      <c r="L38" s="95"/>
      <c r="M38" s="95"/>
      <c r="N38" s="95"/>
      <c r="O38" s="95"/>
      <c r="P38" s="96"/>
    </row>
    <row r="39" spans="1:16" x14ac:dyDescent="0.2">
      <c r="A39" s="94"/>
      <c r="B39" s="95"/>
      <c r="C39" s="95"/>
      <c r="D39" s="95"/>
      <c r="E39" s="95"/>
      <c r="F39" s="95"/>
      <c r="G39" s="95"/>
      <c r="H39" s="95"/>
      <c r="I39" s="95"/>
      <c r="J39" s="95"/>
      <c r="K39" s="95"/>
      <c r="L39" s="95"/>
      <c r="M39" s="95"/>
      <c r="N39" s="95"/>
      <c r="O39" s="95"/>
      <c r="P39" s="96"/>
    </row>
    <row r="40" spans="1:16" x14ac:dyDescent="0.2">
      <c r="A40" s="94"/>
      <c r="B40" s="95"/>
      <c r="C40" s="95"/>
      <c r="D40" s="95"/>
      <c r="E40" s="95"/>
      <c r="F40" s="95"/>
      <c r="G40" s="95"/>
      <c r="H40" s="95"/>
      <c r="I40" s="95"/>
      <c r="J40" s="95"/>
      <c r="K40" s="95"/>
      <c r="L40" s="95"/>
      <c r="M40" s="95"/>
      <c r="N40" s="95"/>
      <c r="O40" s="95"/>
      <c r="P40" s="96"/>
    </row>
    <row r="41" spans="1:16" x14ac:dyDescent="0.2">
      <c r="A41" s="94"/>
      <c r="B41" s="95"/>
      <c r="C41" s="95"/>
      <c r="D41" s="95"/>
      <c r="E41" s="95"/>
      <c r="F41" s="95"/>
      <c r="G41" s="95"/>
      <c r="H41" s="95"/>
      <c r="I41" s="95"/>
      <c r="J41" s="95"/>
      <c r="K41" s="95"/>
      <c r="L41" s="95"/>
      <c r="M41" s="95"/>
      <c r="N41" s="95"/>
      <c r="O41" s="95"/>
      <c r="P41" s="96"/>
    </row>
    <row r="42" spans="1:16" x14ac:dyDescent="0.2">
      <c r="A42" s="94"/>
      <c r="B42" s="95"/>
      <c r="C42" s="95"/>
      <c r="D42" s="95"/>
      <c r="E42" s="95"/>
      <c r="F42" s="95"/>
      <c r="G42" s="95"/>
      <c r="H42" s="95"/>
      <c r="I42" s="95"/>
      <c r="J42" s="95"/>
      <c r="K42" s="95"/>
      <c r="L42" s="95"/>
      <c r="M42" s="95"/>
      <c r="N42" s="95"/>
      <c r="O42" s="95"/>
      <c r="P42" s="96"/>
    </row>
    <row r="43" spans="1:16" x14ac:dyDescent="0.2">
      <c r="A43" s="94"/>
      <c r="B43" s="95"/>
      <c r="C43" s="95"/>
      <c r="D43" s="95"/>
      <c r="E43" s="95"/>
      <c r="F43" s="95"/>
      <c r="G43" s="95"/>
      <c r="H43" s="95"/>
      <c r="I43" s="95"/>
      <c r="J43" s="95"/>
      <c r="K43" s="95"/>
      <c r="L43" s="95"/>
      <c r="M43" s="95"/>
      <c r="N43" s="95"/>
      <c r="O43" s="95"/>
      <c r="P43" s="96"/>
    </row>
    <row r="44" spans="1:16" x14ac:dyDescent="0.2">
      <c r="A44" s="94"/>
      <c r="B44" s="95"/>
      <c r="C44" s="95"/>
      <c r="D44" s="95"/>
      <c r="E44" s="95"/>
      <c r="F44" s="95"/>
      <c r="G44" s="95"/>
      <c r="H44" s="95"/>
      <c r="I44" s="95"/>
      <c r="J44" s="95"/>
      <c r="K44" s="95"/>
      <c r="L44" s="95"/>
      <c r="M44" s="95"/>
      <c r="N44" s="95"/>
      <c r="O44" s="95"/>
      <c r="P44" s="96"/>
    </row>
    <row r="45" spans="1:16" x14ac:dyDescent="0.2">
      <c r="A45" s="94"/>
      <c r="B45" s="95"/>
      <c r="C45" s="95"/>
      <c r="D45" s="95"/>
      <c r="E45" s="95"/>
      <c r="F45" s="95"/>
      <c r="G45" s="95"/>
      <c r="H45" s="95"/>
      <c r="I45" s="95"/>
      <c r="J45" s="95"/>
      <c r="K45" s="95"/>
      <c r="L45" s="95"/>
      <c r="M45" s="95"/>
      <c r="N45" s="95"/>
      <c r="O45" s="95"/>
      <c r="P45" s="96"/>
    </row>
    <row r="46" spans="1:16" x14ac:dyDescent="0.2">
      <c r="A46" s="94"/>
      <c r="B46" s="95"/>
      <c r="C46" s="95"/>
      <c r="D46" s="95"/>
      <c r="E46" s="95"/>
      <c r="F46" s="95"/>
      <c r="G46" s="95"/>
      <c r="H46" s="95"/>
      <c r="I46" s="95"/>
      <c r="J46" s="95"/>
      <c r="K46" s="95"/>
      <c r="L46" s="95"/>
      <c r="M46" s="95"/>
      <c r="N46" s="95"/>
      <c r="O46" s="95"/>
      <c r="P46" s="96"/>
    </row>
    <row r="47" spans="1:16" x14ac:dyDescent="0.2">
      <c r="A47" s="94"/>
      <c r="B47" s="95"/>
      <c r="C47" s="95"/>
      <c r="D47" s="95"/>
      <c r="E47" s="95"/>
      <c r="F47" s="95"/>
      <c r="G47" s="95"/>
      <c r="H47" s="95"/>
      <c r="I47" s="95"/>
      <c r="J47" s="95"/>
      <c r="K47" s="95"/>
      <c r="L47" s="95"/>
      <c r="M47" s="95"/>
      <c r="N47" s="95"/>
      <c r="O47" s="95"/>
      <c r="P47" s="96"/>
    </row>
    <row r="48" spans="1:16" x14ac:dyDescent="0.2">
      <c r="A48" s="94"/>
      <c r="B48" s="95"/>
      <c r="C48" s="95"/>
      <c r="D48" s="95"/>
      <c r="E48" s="95"/>
      <c r="F48" s="95"/>
      <c r="G48" s="95"/>
      <c r="H48" s="95"/>
      <c r="I48" s="95"/>
      <c r="J48" s="95"/>
      <c r="K48" s="95"/>
      <c r="L48" s="95"/>
      <c r="M48" s="95"/>
      <c r="N48" s="95"/>
      <c r="O48" s="95"/>
      <c r="P48" s="96"/>
    </row>
    <row r="49" spans="1:16" x14ac:dyDescent="0.2">
      <c r="A49" s="94"/>
      <c r="B49" s="95"/>
      <c r="C49" s="95"/>
      <c r="D49" s="95"/>
      <c r="E49" s="95"/>
      <c r="F49" s="95"/>
      <c r="G49" s="95"/>
      <c r="H49" s="95"/>
      <c r="I49" s="95"/>
      <c r="J49" s="95"/>
      <c r="K49" s="95"/>
      <c r="L49" s="95"/>
      <c r="M49" s="95"/>
      <c r="N49" s="95"/>
      <c r="O49" s="95"/>
      <c r="P49" s="96"/>
    </row>
    <row r="50" spans="1:16" x14ac:dyDescent="0.2">
      <c r="A50" s="94"/>
      <c r="B50" s="95"/>
      <c r="C50" s="95"/>
      <c r="D50" s="95"/>
      <c r="E50" s="95"/>
      <c r="F50" s="95"/>
      <c r="G50" s="95"/>
      <c r="H50" s="95"/>
      <c r="I50" s="95"/>
      <c r="J50" s="95"/>
      <c r="K50" s="95"/>
      <c r="L50" s="95"/>
      <c r="M50" s="95"/>
      <c r="N50" s="95"/>
      <c r="O50" s="95"/>
      <c r="P50" s="96"/>
    </row>
    <row r="51" spans="1:16" x14ac:dyDescent="0.2">
      <c r="A51" s="94"/>
      <c r="B51" s="95"/>
      <c r="C51" s="95"/>
      <c r="D51" s="95"/>
      <c r="E51" s="95"/>
      <c r="F51" s="95"/>
      <c r="G51" s="95"/>
      <c r="H51" s="95"/>
      <c r="I51" s="95"/>
      <c r="J51" s="95"/>
      <c r="K51" s="95"/>
      <c r="L51" s="95"/>
      <c r="M51" s="95"/>
      <c r="N51" s="95"/>
      <c r="O51" s="95"/>
      <c r="P51" s="96"/>
    </row>
    <row r="52" spans="1:16" x14ac:dyDescent="0.2">
      <c r="A52" s="94"/>
      <c r="B52" s="95"/>
      <c r="C52" s="95"/>
      <c r="D52" s="95"/>
      <c r="E52" s="95"/>
      <c r="F52" s="95"/>
      <c r="G52" s="95"/>
      <c r="H52" s="95"/>
      <c r="I52" s="95"/>
      <c r="J52" s="95"/>
      <c r="K52" s="95"/>
      <c r="L52" s="95"/>
      <c r="M52" s="95"/>
      <c r="N52" s="95"/>
      <c r="O52" s="95"/>
      <c r="P52" s="96"/>
    </row>
    <row r="53" spans="1:16" x14ac:dyDescent="0.2">
      <c r="A53" s="94"/>
      <c r="B53" s="95"/>
      <c r="C53" s="95"/>
      <c r="D53" s="95"/>
      <c r="E53" s="95"/>
      <c r="F53" s="95"/>
      <c r="G53" s="95"/>
      <c r="H53" s="95"/>
      <c r="I53" s="95"/>
      <c r="J53" s="95"/>
      <c r="K53" s="95"/>
      <c r="L53" s="95"/>
      <c r="M53" s="95"/>
      <c r="N53" s="95"/>
      <c r="O53" s="95"/>
      <c r="P53" s="96"/>
    </row>
    <row r="54" spans="1:16" x14ac:dyDescent="0.2">
      <c r="A54" s="94"/>
      <c r="B54" s="95"/>
      <c r="C54" s="95"/>
      <c r="D54" s="95"/>
      <c r="E54" s="95"/>
      <c r="F54" s="95"/>
      <c r="G54" s="95"/>
      <c r="H54" s="95"/>
      <c r="I54" s="95"/>
      <c r="J54" s="95"/>
      <c r="K54" s="95"/>
      <c r="L54" s="95"/>
      <c r="M54" s="95"/>
      <c r="N54" s="95"/>
      <c r="O54" s="95"/>
      <c r="P54" s="96"/>
    </row>
    <row r="55" spans="1:16" x14ac:dyDescent="0.2">
      <c r="A55" s="94"/>
      <c r="B55" s="95"/>
      <c r="C55" s="95"/>
      <c r="D55" s="95"/>
      <c r="E55" s="95"/>
      <c r="F55" s="95"/>
      <c r="G55" s="95"/>
      <c r="H55" s="95"/>
      <c r="I55" s="95"/>
      <c r="J55" s="95"/>
      <c r="K55" s="95"/>
      <c r="L55" s="95"/>
      <c r="M55" s="95"/>
      <c r="N55" s="95"/>
      <c r="O55" s="95"/>
      <c r="P55" s="96"/>
    </row>
    <row r="56" spans="1:16" x14ac:dyDescent="0.2">
      <c r="A56" s="94"/>
      <c r="B56" s="95"/>
      <c r="C56" s="95"/>
      <c r="D56" s="95"/>
      <c r="E56" s="95"/>
      <c r="F56" s="95"/>
      <c r="G56" s="95"/>
      <c r="H56" s="95"/>
      <c r="I56" s="95"/>
      <c r="J56" s="95"/>
      <c r="K56" s="95"/>
      <c r="L56" s="95"/>
      <c r="M56" s="95"/>
      <c r="N56" s="95"/>
      <c r="O56" s="95"/>
      <c r="P56" s="96"/>
    </row>
    <row r="57" spans="1:16" x14ac:dyDescent="0.2">
      <c r="A57" s="94"/>
      <c r="B57" s="95"/>
      <c r="C57" s="95"/>
      <c r="D57" s="95"/>
      <c r="E57" s="95"/>
      <c r="F57" s="95"/>
      <c r="G57" s="95"/>
      <c r="H57" s="95"/>
      <c r="I57" s="95"/>
      <c r="J57" s="95"/>
      <c r="K57" s="95"/>
      <c r="L57" s="95"/>
      <c r="M57" s="95"/>
      <c r="N57" s="95"/>
      <c r="O57" s="95"/>
      <c r="P57" s="96"/>
    </row>
    <row r="58" spans="1:16" x14ac:dyDescent="0.2">
      <c r="A58" s="94"/>
      <c r="B58" s="95"/>
      <c r="C58" s="95"/>
      <c r="D58" s="95"/>
      <c r="E58" s="95"/>
      <c r="F58" s="95"/>
      <c r="G58" s="95"/>
      <c r="H58" s="95"/>
      <c r="I58" s="95"/>
      <c r="J58" s="95"/>
      <c r="K58" s="95"/>
      <c r="L58" s="95"/>
      <c r="M58" s="95"/>
      <c r="N58" s="95"/>
      <c r="O58" s="95"/>
      <c r="P58" s="96"/>
    </row>
    <row r="59" spans="1:16" x14ac:dyDescent="0.2">
      <c r="A59" s="94"/>
      <c r="B59" s="95"/>
      <c r="C59" s="95"/>
      <c r="D59" s="95"/>
      <c r="E59" s="95"/>
      <c r="F59" s="95"/>
      <c r="G59" s="95"/>
      <c r="H59" s="95"/>
      <c r="I59" s="95"/>
      <c r="J59" s="95"/>
      <c r="K59" s="95"/>
      <c r="L59" s="95"/>
      <c r="M59" s="95"/>
      <c r="N59" s="95"/>
      <c r="O59" s="95"/>
      <c r="P59" s="96"/>
    </row>
    <row r="60" spans="1:16" x14ac:dyDescent="0.2">
      <c r="A60" s="94"/>
      <c r="B60" s="95"/>
      <c r="C60" s="95"/>
      <c r="D60" s="95"/>
      <c r="E60" s="95"/>
      <c r="F60" s="95"/>
      <c r="G60" s="95"/>
      <c r="H60" s="95"/>
      <c r="I60" s="95"/>
      <c r="J60" s="95"/>
      <c r="K60" s="95"/>
      <c r="L60" s="95"/>
      <c r="M60" s="95"/>
      <c r="N60" s="95"/>
      <c r="O60" s="95"/>
      <c r="P60" s="96"/>
    </row>
    <row r="61" spans="1:16" x14ac:dyDescent="0.2">
      <c r="A61" s="94"/>
      <c r="B61" s="95"/>
      <c r="C61" s="95"/>
      <c r="D61" s="95"/>
      <c r="E61" s="95"/>
      <c r="F61" s="95"/>
      <c r="G61" s="95"/>
      <c r="H61" s="95"/>
      <c r="I61" s="95"/>
      <c r="J61" s="95"/>
      <c r="K61" s="95"/>
      <c r="L61" s="95"/>
      <c r="M61" s="95"/>
      <c r="N61" s="95"/>
      <c r="O61" s="95"/>
      <c r="P61" s="96"/>
    </row>
    <row r="62" spans="1:16" x14ac:dyDescent="0.2">
      <c r="A62" s="94"/>
      <c r="B62" s="95"/>
      <c r="C62" s="95"/>
      <c r="D62" s="95"/>
      <c r="E62" s="95"/>
      <c r="F62" s="95"/>
      <c r="G62" s="95"/>
      <c r="H62" s="95"/>
      <c r="I62" s="95"/>
      <c r="J62" s="95"/>
      <c r="K62" s="95"/>
      <c r="L62" s="95"/>
      <c r="M62" s="95"/>
      <c r="N62" s="95"/>
      <c r="O62" s="95"/>
      <c r="P62" s="96"/>
    </row>
    <row r="63" spans="1:16" x14ac:dyDescent="0.2">
      <c r="A63" s="94"/>
      <c r="B63" s="95"/>
      <c r="C63" s="95"/>
      <c r="D63" s="95"/>
      <c r="E63" s="95"/>
      <c r="F63" s="95"/>
      <c r="G63" s="95"/>
      <c r="H63" s="95"/>
      <c r="I63" s="95"/>
      <c r="J63" s="95"/>
      <c r="K63" s="95"/>
      <c r="L63" s="95"/>
      <c r="M63" s="95"/>
      <c r="N63" s="95"/>
      <c r="O63" s="95"/>
      <c r="P63" s="96"/>
    </row>
    <row r="64" spans="1:16" x14ac:dyDescent="0.2">
      <c r="A64" s="94"/>
      <c r="B64" s="95"/>
      <c r="C64" s="95"/>
      <c r="D64" s="95"/>
      <c r="E64" s="95"/>
      <c r="F64" s="95"/>
      <c r="G64" s="95"/>
      <c r="H64" s="95"/>
      <c r="I64" s="95"/>
      <c r="J64" s="95"/>
      <c r="K64" s="95"/>
      <c r="L64" s="95"/>
      <c r="M64" s="95"/>
      <c r="N64" s="95"/>
      <c r="O64" s="95"/>
      <c r="P64" s="96"/>
    </row>
    <row r="65" spans="1:16" x14ac:dyDescent="0.2">
      <c r="A65" s="94"/>
      <c r="B65" s="95"/>
      <c r="C65" s="95"/>
      <c r="D65" s="95"/>
      <c r="E65" s="95"/>
      <c r="F65" s="95"/>
      <c r="G65" s="95"/>
      <c r="H65" s="95"/>
      <c r="I65" s="95"/>
      <c r="J65" s="95"/>
      <c r="K65" s="95"/>
      <c r="L65" s="95"/>
      <c r="M65" s="95"/>
      <c r="N65" s="95"/>
      <c r="O65" s="95"/>
      <c r="P65" s="96"/>
    </row>
    <row r="66" spans="1:16" x14ac:dyDescent="0.2">
      <c r="A66" s="94"/>
      <c r="B66" s="95"/>
      <c r="C66" s="95"/>
      <c r="D66" s="95"/>
      <c r="E66" s="95"/>
      <c r="F66" s="95"/>
      <c r="G66" s="95"/>
      <c r="H66" s="95"/>
      <c r="I66" s="95"/>
      <c r="J66" s="95"/>
      <c r="K66" s="95"/>
      <c r="L66" s="95"/>
      <c r="M66" s="95"/>
      <c r="N66" s="95"/>
      <c r="O66" s="95"/>
      <c r="P66" s="96"/>
    </row>
    <row r="67" spans="1:16" x14ac:dyDescent="0.2">
      <c r="A67" s="94"/>
      <c r="B67" s="95"/>
      <c r="C67" s="95"/>
      <c r="D67" s="95"/>
      <c r="E67" s="95"/>
      <c r="F67" s="95"/>
      <c r="G67" s="95"/>
      <c r="H67" s="95"/>
      <c r="I67" s="95"/>
      <c r="J67" s="95"/>
      <c r="K67" s="95"/>
      <c r="L67" s="95"/>
      <c r="M67" s="95"/>
      <c r="N67" s="95"/>
      <c r="O67" s="95"/>
      <c r="P67" s="96"/>
    </row>
    <row r="68" spans="1:16" x14ac:dyDescent="0.2">
      <c r="A68" s="94"/>
      <c r="B68" s="95"/>
      <c r="C68" s="95"/>
      <c r="D68" s="95"/>
      <c r="E68" s="95"/>
      <c r="F68" s="95"/>
      <c r="G68" s="95"/>
      <c r="H68" s="95"/>
      <c r="I68" s="95"/>
      <c r="J68" s="95"/>
      <c r="K68" s="95"/>
      <c r="L68" s="95"/>
      <c r="M68" s="95"/>
      <c r="N68" s="95"/>
      <c r="O68" s="95"/>
      <c r="P68" s="96"/>
    </row>
    <row r="69" spans="1:16" x14ac:dyDescent="0.2">
      <c r="A69" s="94"/>
      <c r="B69" s="95"/>
      <c r="C69" s="95"/>
      <c r="D69" s="95"/>
      <c r="E69" s="95"/>
      <c r="F69" s="95"/>
      <c r="G69" s="95"/>
      <c r="H69" s="95"/>
      <c r="I69" s="95"/>
      <c r="J69" s="95"/>
      <c r="K69" s="95"/>
      <c r="L69" s="95"/>
      <c r="M69" s="95"/>
      <c r="N69" s="95"/>
      <c r="O69" s="95"/>
      <c r="P69" s="96"/>
    </row>
    <row r="70" spans="1:16" x14ac:dyDescent="0.2">
      <c r="A70" s="94"/>
      <c r="B70" s="95"/>
      <c r="C70" s="95"/>
      <c r="D70" s="95"/>
      <c r="E70" s="95"/>
      <c r="F70" s="95"/>
      <c r="G70" s="95"/>
      <c r="H70" s="95"/>
      <c r="I70" s="95"/>
      <c r="J70" s="95"/>
      <c r="K70" s="95"/>
      <c r="L70" s="95"/>
      <c r="M70" s="95"/>
      <c r="N70" s="95"/>
      <c r="O70" s="95"/>
      <c r="P70" s="96"/>
    </row>
    <row r="71" spans="1:16" x14ac:dyDescent="0.2">
      <c r="A71" s="94"/>
      <c r="B71" s="95"/>
      <c r="C71" s="95"/>
      <c r="D71" s="95"/>
      <c r="E71" s="95"/>
      <c r="F71" s="95"/>
      <c r="G71" s="95"/>
      <c r="H71" s="95"/>
      <c r="I71" s="95"/>
      <c r="J71" s="95"/>
      <c r="K71" s="95"/>
      <c r="L71" s="95"/>
      <c r="M71" s="95"/>
      <c r="N71" s="95"/>
      <c r="O71" s="95"/>
      <c r="P71" s="96"/>
    </row>
    <row r="72" spans="1:16" x14ac:dyDescent="0.2">
      <c r="A72" s="94"/>
      <c r="B72" s="95"/>
      <c r="C72" s="95"/>
      <c r="D72" s="95"/>
      <c r="E72" s="95"/>
      <c r="F72" s="95"/>
      <c r="G72" s="95"/>
      <c r="H72" s="95"/>
      <c r="I72" s="95"/>
      <c r="J72" s="95"/>
      <c r="K72" s="95"/>
      <c r="L72" s="95"/>
      <c r="M72" s="95"/>
      <c r="N72" s="95"/>
      <c r="O72" s="95"/>
      <c r="P72" s="96"/>
    </row>
    <row r="73" spans="1:16" x14ac:dyDescent="0.2">
      <c r="A73" s="94"/>
      <c r="B73" s="95"/>
      <c r="C73" s="95"/>
      <c r="D73" s="95"/>
      <c r="E73" s="95"/>
      <c r="F73" s="95"/>
      <c r="G73" s="95"/>
      <c r="H73" s="95"/>
      <c r="I73" s="95"/>
      <c r="J73" s="95"/>
      <c r="K73" s="95"/>
      <c r="L73" s="95"/>
      <c r="M73" s="95"/>
      <c r="N73" s="95"/>
      <c r="O73" s="95"/>
      <c r="P73" s="96"/>
    </row>
    <row r="74" spans="1:16" x14ac:dyDescent="0.2">
      <c r="A74" s="94"/>
      <c r="B74" s="95"/>
      <c r="C74" s="95"/>
      <c r="D74" s="95"/>
      <c r="E74" s="95"/>
      <c r="F74" s="95"/>
      <c r="G74" s="95"/>
      <c r="H74" s="95"/>
      <c r="I74" s="95"/>
      <c r="J74" s="95"/>
      <c r="K74" s="95"/>
      <c r="L74" s="95"/>
      <c r="M74" s="95"/>
      <c r="N74" s="95"/>
      <c r="O74" s="95"/>
      <c r="P74" s="96"/>
    </row>
    <row r="75" spans="1:16" x14ac:dyDescent="0.2">
      <c r="A75" s="94"/>
      <c r="B75" s="95"/>
      <c r="C75" s="95"/>
      <c r="D75" s="95"/>
      <c r="E75" s="95"/>
      <c r="F75" s="95"/>
      <c r="G75" s="95"/>
      <c r="H75" s="95"/>
      <c r="I75" s="95"/>
      <c r="J75" s="95"/>
      <c r="K75" s="95"/>
      <c r="L75" s="95"/>
      <c r="M75" s="95"/>
      <c r="N75" s="95"/>
      <c r="O75" s="95"/>
      <c r="P75" s="96"/>
    </row>
    <row r="76" spans="1:16" x14ac:dyDescent="0.2">
      <c r="A76" s="94"/>
      <c r="B76" s="95"/>
      <c r="C76" s="95"/>
      <c r="D76" s="95"/>
      <c r="E76" s="95"/>
      <c r="F76" s="95"/>
      <c r="G76" s="95"/>
      <c r="H76" s="95"/>
      <c r="I76" s="95"/>
      <c r="J76" s="95"/>
      <c r="K76" s="95"/>
      <c r="L76" s="95"/>
      <c r="M76" s="95"/>
      <c r="N76" s="95"/>
      <c r="O76" s="95"/>
      <c r="P76" s="96"/>
    </row>
    <row r="77" spans="1:16" x14ac:dyDescent="0.2">
      <c r="A77" s="94"/>
      <c r="B77" s="95"/>
      <c r="C77" s="95"/>
      <c r="D77" s="95"/>
      <c r="E77" s="95"/>
      <c r="F77" s="95"/>
      <c r="G77" s="95"/>
      <c r="H77" s="95"/>
      <c r="I77" s="95"/>
      <c r="J77" s="95"/>
      <c r="K77" s="95"/>
      <c r="L77" s="95"/>
      <c r="M77" s="95"/>
      <c r="N77" s="95"/>
      <c r="O77" s="95"/>
      <c r="P77" s="96"/>
    </row>
    <row r="78" spans="1:16" x14ac:dyDescent="0.2">
      <c r="A78" s="94"/>
      <c r="B78" s="95"/>
      <c r="C78" s="95"/>
      <c r="D78" s="95"/>
      <c r="E78" s="95"/>
      <c r="F78" s="95"/>
      <c r="G78" s="95"/>
      <c r="H78" s="95"/>
      <c r="I78" s="95"/>
      <c r="J78" s="95"/>
      <c r="K78" s="95"/>
      <c r="L78" s="95"/>
      <c r="M78" s="95"/>
      <c r="N78" s="95"/>
      <c r="O78" s="95"/>
      <c r="P78" s="96"/>
    </row>
    <row r="79" spans="1:16" x14ac:dyDescent="0.2">
      <c r="A79" s="94"/>
      <c r="B79" s="95"/>
      <c r="C79" s="95"/>
      <c r="D79" s="95"/>
      <c r="E79" s="95"/>
      <c r="F79" s="95"/>
      <c r="G79" s="95"/>
      <c r="H79" s="95"/>
      <c r="I79" s="95"/>
      <c r="J79" s="95"/>
      <c r="K79" s="95"/>
      <c r="L79" s="95"/>
      <c r="M79" s="95"/>
      <c r="N79" s="95"/>
      <c r="O79" s="95"/>
      <c r="P79" s="96"/>
    </row>
    <row r="80" spans="1:16" x14ac:dyDescent="0.2">
      <c r="A80" s="94"/>
      <c r="B80" s="95"/>
      <c r="C80" s="95"/>
      <c r="D80" s="95"/>
      <c r="E80" s="95"/>
      <c r="F80" s="95"/>
      <c r="G80" s="95"/>
      <c r="H80" s="95"/>
      <c r="I80" s="95"/>
      <c r="J80" s="95"/>
      <c r="K80" s="95"/>
      <c r="L80" s="95"/>
      <c r="M80" s="95"/>
      <c r="N80" s="95"/>
      <c r="O80" s="95"/>
      <c r="P80" s="96"/>
    </row>
    <row r="81" spans="1:16" x14ac:dyDescent="0.2">
      <c r="A81" s="94"/>
      <c r="B81" s="95"/>
      <c r="C81" s="95"/>
      <c r="D81" s="95"/>
      <c r="E81" s="95"/>
      <c r="F81" s="95"/>
      <c r="G81" s="95"/>
      <c r="H81" s="95"/>
      <c r="I81" s="95"/>
      <c r="J81" s="95"/>
      <c r="K81" s="95"/>
      <c r="L81" s="95"/>
      <c r="M81" s="95"/>
      <c r="N81" s="95"/>
      <c r="O81" s="95"/>
      <c r="P81" s="96"/>
    </row>
    <row r="82" spans="1:16" x14ac:dyDescent="0.2">
      <c r="A82" s="94"/>
      <c r="B82" s="95"/>
      <c r="C82" s="95"/>
      <c r="D82" s="95"/>
      <c r="E82" s="95"/>
      <c r="F82" s="95"/>
      <c r="G82" s="95"/>
      <c r="H82" s="95"/>
      <c r="I82" s="95"/>
      <c r="J82" s="95"/>
      <c r="K82" s="95"/>
      <c r="L82" s="95"/>
      <c r="M82" s="95"/>
      <c r="N82" s="95"/>
      <c r="O82" s="95"/>
      <c r="P82" s="96"/>
    </row>
    <row r="83" spans="1:16" x14ac:dyDescent="0.2">
      <c r="A83" s="94"/>
      <c r="B83" s="95"/>
      <c r="C83" s="95"/>
      <c r="D83" s="95"/>
      <c r="E83" s="95"/>
      <c r="F83" s="95"/>
      <c r="G83" s="95"/>
      <c r="H83" s="95"/>
      <c r="I83" s="95"/>
      <c r="J83" s="95"/>
      <c r="K83" s="95"/>
      <c r="L83" s="95"/>
      <c r="M83" s="95"/>
      <c r="N83" s="95"/>
      <c r="O83" s="95"/>
      <c r="P83" s="96"/>
    </row>
    <row r="84" spans="1:16" x14ac:dyDescent="0.2">
      <c r="A84" s="94"/>
      <c r="B84" s="95"/>
      <c r="C84" s="95"/>
      <c r="D84" s="95"/>
      <c r="E84" s="95"/>
      <c r="F84" s="95"/>
      <c r="G84" s="95"/>
      <c r="H84" s="95"/>
      <c r="I84" s="95"/>
      <c r="J84" s="95"/>
      <c r="K84" s="95"/>
      <c r="L84" s="95"/>
      <c r="M84" s="95"/>
      <c r="N84" s="95"/>
      <c r="O84" s="95"/>
      <c r="P84" s="96"/>
    </row>
    <row r="85" spans="1:16" x14ac:dyDescent="0.2">
      <c r="A85" s="94"/>
      <c r="B85" s="95"/>
      <c r="C85" s="95"/>
      <c r="D85" s="95"/>
      <c r="E85" s="95"/>
      <c r="F85" s="95"/>
      <c r="G85" s="95"/>
      <c r="H85" s="95"/>
      <c r="I85" s="95"/>
      <c r="J85" s="95"/>
      <c r="K85" s="95"/>
      <c r="L85" s="95"/>
      <c r="M85" s="95"/>
      <c r="N85" s="95"/>
      <c r="O85" s="95"/>
      <c r="P85" s="96"/>
    </row>
    <row r="86" spans="1:16" x14ac:dyDescent="0.2">
      <c r="A86" s="94"/>
      <c r="B86" s="95"/>
      <c r="C86" s="95"/>
      <c r="D86" s="95"/>
      <c r="E86" s="95"/>
      <c r="F86" s="95"/>
      <c r="G86" s="95"/>
      <c r="H86" s="95"/>
      <c r="I86" s="95"/>
      <c r="J86" s="95"/>
      <c r="K86" s="95"/>
      <c r="L86" s="95"/>
      <c r="M86" s="95"/>
      <c r="N86" s="95"/>
      <c r="O86" s="95"/>
      <c r="P86" s="96"/>
    </row>
    <row r="87" spans="1:16" x14ac:dyDescent="0.2">
      <c r="A87" s="94"/>
      <c r="B87" s="95"/>
      <c r="C87" s="95"/>
      <c r="D87" s="95"/>
      <c r="E87" s="95"/>
      <c r="F87" s="95"/>
      <c r="G87" s="95"/>
      <c r="H87" s="95"/>
      <c r="I87" s="95"/>
      <c r="J87" s="95"/>
      <c r="K87" s="95"/>
      <c r="L87" s="95"/>
      <c r="M87" s="95"/>
      <c r="N87" s="95"/>
      <c r="O87" s="95"/>
      <c r="P87" s="96"/>
    </row>
    <row r="88" spans="1:16" x14ac:dyDescent="0.2">
      <c r="A88" s="94"/>
      <c r="B88" s="95"/>
      <c r="C88" s="95"/>
      <c r="D88" s="95"/>
      <c r="E88" s="95"/>
      <c r="F88" s="95"/>
      <c r="G88" s="95"/>
      <c r="H88" s="95"/>
      <c r="I88" s="95"/>
      <c r="J88" s="95"/>
      <c r="K88" s="95"/>
      <c r="L88" s="95"/>
      <c r="M88" s="95"/>
      <c r="N88" s="95"/>
      <c r="O88" s="95"/>
      <c r="P88" s="96"/>
    </row>
    <row r="89" spans="1:16" x14ac:dyDescent="0.2">
      <c r="A89" s="94"/>
      <c r="B89" s="95"/>
      <c r="C89" s="95"/>
      <c r="D89" s="95"/>
      <c r="E89" s="95"/>
      <c r="F89" s="95"/>
      <c r="G89" s="95"/>
      <c r="H89" s="95"/>
      <c r="I89" s="95"/>
      <c r="J89" s="95"/>
      <c r="K89" s="95"/>
      <c r="L89" s="95"/>
      <c r="M89" s="95"/>
      <c r="N89" s="95"/>
      <c r="O89" s="95"/>
      <c r="P89" s="96"/>
    </row>
    <row r="90" spans="1:16" x14ac:dyDescent="0.2">
      <c r="A90" s="94"/>
      <c r="B90" s="95"/>
      <c r="C90" s="95"/>
      <c r="D90" s="95"/>
      <c r="E90" s="95"/>
      <c r="F90" s="95"/>
      <c r="G90" s="95"/>
      <c r="H90" s="95"/>
      <c r="I90" s="95"/>
      <c r="J90" s="95"/>
      <c r="K90" s="95"/>
      <c r="L90" s="95"/>
      <c r="M90" s="95"/>
      <c r="N90" s="95"/>
      <c r="O90" s="95"/>
      <c r="P90" s="96"/>
    </row>
    <row r="91" spans="1:16" x14ac:dyDescent="0.2">
      <c r="A91" s="94"/>
      <c r="B91" s="95"/>
      <c r="C91" s="95"/>
      <c r="D91" s="95"/>
      <c r="E91" s="95"/>
      <c r="F91" s="95"/>
      <c r="G91" s="95"/>
      <c r="H91" s="95"/>
      <c r="I91" s="95"/>
      <c r="J91" s="95"/>
      <c r="K91" s="95"/>
      <c r="L91" s="95"/>
      <c r="M91" s="95"/>
      <c r="N91" s="95"/>
      <c r="O91" s="95"/>
      <c r="P91" s="96"/>
    </row>
    <row r="92" spans="1:16" x14ac:dyDescent="0.2">
      <c r="A92" s="94"/>
      <c r="B92" s="95"/>
      <c r="C92" s="95"/>
      <c r="D92" s="95"/>
      <c r="E92" s="95"/>
      <c r="F92" s="95"/>
      <c r="G92" s="95"/>
      <c r="H92" s="95"/>
      <c r="I92" s="95"/>
      <c r="J92" s="95"/>
      <c r="K92" s="95"/>
      <c r="L92" s="95"/>
      <c r="M92" s="95"/>
      <c r="N92" s="95"/>
      <c r="O92" s="95"/>
      <c r="P92" s="96"/>
    </row>
    <row r="93" spans="1:16" x14ac:dyDescent="0.2">
      <c r="A93" s="94"/>
      <c r="B93" s="95"/>
      <c r="C93" s="95"/>
      <c r="D93" s="95"/>
      <c r="E93" s="95"/>
      <c r="F93" s="95"/>
      <c r="G93" s="95"/>
      <c r="H93" s="95"/>
      <c r="I93" s="95"/>
      <c r="J93" s="95"/>
      <c r="K93" s="95"/>
      <c r="L93" s="95"/>
      <c r="M93" s="95"/>
      <c r="N93" s="95"/>
      <c r="O93" s="95"/>
      <c r="P93" s="96"/>
    </row>
    <row r="94" spans="1:16" x14ac:dyDescent="0.2">
      <c r="A94" s="94"/>
      <c r="B94" s="95"/>
      <c r="C94" s="95"/>
      <c r="D94" s="95"/>
      <c r="E94" s="95"/>
      <c r="F94" s="95"/>
      <c r="G94" s="95"/>
      <c r="H94" s="95"/>
      <c r="I94" s="95"/>
      <c r="J94" s="95"/>
      <c r="K94" s="95"/>
      <c r="L94" s="95"/>
      <c r="M94" s="95"/>
      <c r="N94" s="95"/>
      <c r="O94" s="95"/>
      <c r="P94" s="96"/>
    </row>
    <row r="95" spans="1:16" x14ac:dyDescent="0.2">
      <c r="A95" s="94"/>
      <c r="B95" s="95"/>
      <c r="C95" s="95"/>
      <c r="D95" s="95"/>
      <c r="E95" s="95"/>
      <c r="F95" s="95"/>
      <c r="G95" s="95"/>
      <c r="H95" s="95"/>
      <c r="I95" s="95"/>
      <c r="J95" s="95"/>
      <c r="K95" s="95"/>
      <c r="L95" s="95"/>
      <c r="M95" s="95"/>
      <c r="N95" s="95"/>
      <c r="O95" s="95"/>
      <c r="P95" s="96"/>
    </row>
    <row r="96" spans="1:16" x14ac:dyDescent="0.2">
      <c r="A96" s="94"/>
      <c r="B96" s="95"/>
      <c r="C96" s="95"/>
      <c r="D96" s="95"/>
      <c r="E96" s="95"/>
      <c r="F96" s="95"/>
      <c r="G96" s="95"/>
      <c r="H96" s="95"/>
      <c r="I96" s="95"/>
      <c r="J96" s="95"/>
      <c r="K96" s="95"/>
      <c r="L96" s="95"/>
      <c r="M96" s="95"/>
      <c r="N96" s="95"/>
      <c r="O96" s="95"/>
      <c r="P96" s="96"/>
    </row>
    <row r="97" spans="1:16" x14ac:dyDescent="0.2">
      <c r="A97" s="94"/>
      <c r="B97" s="95"/>
      <c r="C97" s="95"/>
      <c r="D97" s="95"/>
      <c r="E97" s="95"/>
      <c r="F97" s="95"/>
      <c r="G97" s="95"/>
      <c r="H97" s="95"/>
      <c r="I97" s="95"/>
      <c r="J97" s="95"/>
      <c r="K97" s="95"/>
      <c r="L97" s="95"/>
      <c r="M97" s="95"/>
      <c r="N97" s="95"/>
      <c r="O97" s="95"/>
      <c r="P97" s="96"/>
    </row>
    <row r="98" spans="1:16" x14ac:dyDescent="0.2">
      <c r="A98" s="94"/>
      <c r="B98" s="95"/>
      <c r="C98" s="95"/>
      <c r="D98" s="95"/>
      <c r="E98" s="95"/>
      <c r="F98" s="95"/>
      <c r="G98" s="95"/>
      <c r="H98" s="95"/>
      <c r="I98" s="95"/>
      <c r="J98" s="95"/>
      <c r="K98" s="95"/>
      <c r="L98" s="95"/>
      <c r="M98" s="95"/>
      <c r="N98" s="95"/>
      <c r="O98" s="95"/>
      <c r="P98" s="96"/>
    </row>
    <row r="99" spans="1:16" x14ac:dyDescent="0.2">
      <c r="A99" s="94"/>
      <c r="B99" s="95"/>
      <c r="C99" s="95"/>
      <c r="D99" s="95"/>
      <c r="E99" s="95"/>
      <c r="F99" s="95"/>
      <c r="G99" s="95"/>
      <c r="H99" s="95"/>
      <c r="I99" s="95"/>
      <c r="J99" s="95"/>
      <c r="K99" s="95"/>
      <c r="L99" s="95"/>
      <c r="M99" s="95"/>
      <c r="N99" s="95"/>
      <c r="O99" s="95"/>
      <c r="P99" s="96"/>
    </row>
    <row r="100" spans="1:16" x14ac:dyDescent="0.2">
      <c r="A100" s="94"/>
      <c r="B100" s="95"/>
      <c r="C100" s="95"/>
      <c r="D100" s="95"/>
      <c r="E100" s="95"/>
      <c r="F100" s="95"/>
      <c r="G100" s="95"/>
      <c r="H100" s="95"/>
      <c r="I100" s="95"/>
      <c r="J100" s="95"/>
      <c r="K100" s="95"/>
      <c r="L100" s="95"/>
      <c r="M100" s="95"/>
      <c r="N100" s="95"/>
      <c r="O100" s="95"/>
      <c r="P100" s="96"/>
    </row>
    <row r="101" spans="1:16" x14ac:dyDescent="0.2">
      <c r="A101" s="94"/>
      <c r="B101" s="95"/>
      <c r="C101" s="95"/>
      <c r="D101" s="95"/>
      <c r="E101" s="95"/>
      <c r="F101" s="95"/>
      <c r="G101" s="95"/>
      <c r="H101" s="95"/>
      <c r="I101" s="95"/>
      <c r="J101" s="95"/>
      <c r="K101" s="95"/>
      <c r="L101" s="95"/>
      <c r="M101" s="95"/>
      <c r="N101" s="95"/>
      <c r="O101" s="95"/>
      <c r="P101" s="96"/>
    </row>
    <row r="102" spans="1:16" x14ac:dyDescent="0.2">
      <c r="A102" s="94"/>
      <c r="B102" s="95"/>
      <c r="C102" s="95"/>
      <c r="D102" s="95"/>
      <c r="E102" s="95"/>
      <c r="F102" s="95"/>
      <c r="G102" s="95"/>
      <c r="H102" s="95"/>
      <c r="I102" s="95"/>
      <c r="J102" s="95"/>
      <c r="K102" s="95"/>
      <c r="L102" s="95"/>
      <c r="M102" s="95"/>
      <c r="N102" s="95"/>
      <c r="O102" s="95"/>
      <c r="P102" s="96"/>
    </row>
    <row r="103" spans="1:16" x14ac:dyDescent="0.2">
      <c r="A103" s="94"/>
      <c r="B103" s="95"/>
      <c r="C103" s="95"/>
      <c r="D103" s="95"/>
      <c r="E103" s="95"/>
      <c r="F103" s="95"/>
      <c r="G103" s="95"/>
      <c r="H103" s="95"/>
      <c r="I103" s="95"/>
      <c r="J103" s="95"/>
      <c r="K103" s="95"/>
      <c r="L103" s="95"/>
      <c r="M103" s="95"/>
      <c r="N103" s="95"/>
      <c r="O103" s="95"/>
      <c r="P103" s="96"/>
    </row>
    <row r="104" spans="1:16" x14ac:dyDescent="0.2">
      <c r="A104" s="94"/>
      <c r="B104" s="95"/>
      <c r="C104" s="95"/>
      <c r="D104" s="95"/>
      <c r="E104" s="95"/>
      <c r="F104" s="95"/>
      <c r="G104" s="95"/>
      <c r="H104" s="95"/>
      <c r="I104" s="95"/>
      <c r="J104" s="95"/>
      <c r="K104" s="95"/>
      <c r="L104" s="95"/>
      <c r="M104" s="95"/>
      <c r="N104" s="95"/>
      <c r="O104" s="95"/>
      <c r="P104" s="96"/>
    </row>
    <row r="105" spans="1:16" x14ac:dyDescent="0.2">
      <c r="A105" s="94"/>
      <c r="B105" s="95"/>
      <c r="C105" s="95"/>
      <c r="D105" s="95"/>
      <c r="E105" s="95"/>
      <c r="F105" s="95"/>
      <c r="G105" s="95"/>
      <c r="H105" s="95"/>
      <c r="I105" s="95"/>
      <c r="J105" s="95"/>
      <c r="K105" s="95"/>
      <c r="L105" s="95"/>
      <c r="M105" s="95"/>
      <c r="N105" s="95"/>
      <c r="O105" s="95"/>
      <c r="P105" s="96"/>
    </row>
    <row r="106" spans="1:16" x14ac:dyDescent="0.2">
      <c r="A106" s="94"/>
      <c r="B106" s="95"/>
      <c r="C106" s="95"/>
      <c r="D106" s="95"/>
      <c r="E106" s="95"/>
      <c r="F106" s="95"/>
      <c r="G106" s="95"/>
      <c r="H106" s="95"/>
      <c r="I106" s="95"/>
      <c r="J106" s="95"/>
      <c r="K106" s="95"/>
      <c r="L106" s="95"/>
      <c r="M106" s="95"/>
      <c r="N106" s="95"/>
      <c r="O106" s="95"/>
      <c r="P106" s="96"/>
    </row>
    <row r="107" spans="1:16" x14ac:dyDescent="0.2">
      <c r="A107" s="94"/>
      <c r="B107" s="95"/>
      <c r="C107" s="95"/>
      <c r="D107" s="95"/>
      <c r="E107" s="95"/>
      <c r="F107" s="95"/>
      <c r="G107" s="95"/>
      <c r="H107" s="95"/>
      <c r="I107" s="95"/>
      <c r="J107" s="95"/>
      <c r="K107" s="95"/>
      <c r="L107" s="95"/>
      <c r="M107" s="95"/>
      <c r="N107" s="95"/>
      <c r="O107" s="95"/>
      <c r="P107" s="96"/>
    </row>
    <row r="108" spans="1:16" x14ac:dyDescent="0.2">
      <c r="A108" s="94"/>
      <c r="B108" s="95"/>
      <c r="C108" s="95"/>
      <c r="D108" s="95"/>
      <c r="E108" s="95"/>
      <c r="F108" s="95"/>
      <c r="G108" s="95"/>
      <c r="H108" s="95"/>
      <c r="I108" s="95"/>
      <c r="J108" s="95"/>
      <c r="K108" s="95"/>
      <c r="L108" s="95"/>
      <c r="M108" s="95"/>
      <c r="N108" s="95"/>
      <c r="O108" s="95"/>
      <c r="P108" s="96"/>
    </row>
    <row r="109" spans="1:16" x14ac:dyDescent="0.2">
      <c r="A109" s="94"/>
      <c r="B109" s="95"/>
      <c r="C109" s="95"/>
      <c r="D109" s="95"/>
      <c r="E109" s="95"/>
      <c r="F109" s="95"/>
      <c r="G109" s="95"/>
      <c r="H109" s="95"/>
      <c r="I109" s="95"/>
      <c r="J109" s="95"/>
      <c r="K109" s="95"/>
      <c r="L109" s="95"/>
      <c r="M109" s="95"/>
      <c r="N109" s="95"/>
      <c r="O109" s="95"/>
      <c r="P109" s="96"/>
    </row>
    <row r="110" spans="1:16" x14ac:dyDescent="0.2">
      <c r="A110" s="94"/>
      <c r="B110" s="95"/>
      <c r="C110" s="95"/>
      <c r="D110" s="95"/>
      <c r="E110" s="95"/>
      <c r="F110" s="95"/>
      <c r="G110" s="95"/>
      <c r="H110" s="95"/>
      <c r="I110" s="95"/>
      <c r="J110" s="95"/>
      <c r="K110" s="95"/>
      <c r="L110" s="95"/>
      <c r="M110" s="95"/>
      <c r="N110" s="95"/>
      <c r="O110" s="95"/>
      <c r="P110" s="96"/>
    </row>
    <row r="111" spans="1:16" x14ac:dyDescent="0.2">
      <c r="A111" s="94"/>
      <c r="B111" s="95"/>
      <c r="C111" s="95"/>
      <c r="D111" s="95"/>
      <c r="E111" s="95"/>
      <c r="F111" s="95"/>
      <c r="G111" s="95"/>
      <c r="H111" s="95"/>
      <c r="I111" s="95"/>
      <c r="J111" s="95"/>
      <c r="K111" s="95"/>
      <c r="L111" s="95"/>
      <c r="M111" s="95"/>
      <c r="N111" s="95"/>
      <c r="O111" s="95"/>
      <c r="P111" s="96"/>
    </row>
    <row r="112" spans="1:16" x14ac:dyDescent="0.2">
      <c r="A112" s="94"/>
      <c r="B112" s="95"/>
      <c r="C112" s="95"/>
      <c r="D112" s="95"/>
      <c r="E112" s="95"/>
      <c r="F112" s="95"/>
      <c r="G112" s="95"/>
      <c r="H112" s="95"/>
      <c r="I112" s="95"/>
      <c r="J112" s="95"/>
      <c r="K112" s="95"/>
      <c r="L112" s="95"/>
      <c r="M112" s="95"/>
      <c r="N112" s="95"/>
      <c r="O112" s="95"/>
      <c r="P112" s="96"/>
    </row>
    <row r="113" spans="1:16" x14ac:dyDescent="0.2">
      <c r="A113" s="94"/>
      <c r="B113" s="95"/>
      <c r="C113" s="95"/>
      <c r="D113" s="95"/>
      <c r="E113" s="95"/>
      <c r="F113" s="95"/>
      <c r="G113" s="95"/>
      <c r="H113" s="95"/>
      <c r="I113" s="95"/>
      <c r="J113" s="95"/>
      <c r="K113" s="95"/>
      <c r="L113" s="95"/>
      <c r="M113" s="95"/>
      <c r="N113" s="95"/>
      <c r="O113" s="95"/>
      <c r="P113" s="96"/>
    </row>
    <row r="114" spans="1:16" ht="13.5" thickBot="1" x14ac:dyDescent="0.25">
      <c r="A114" s="101"/>
      <c r="B114" s="102"/>
      <c r="C114" s="102"/>
      <c r="D114" s="102"/>
      <c r="E114" s="102"/>
      <c r="F114" s="102"/>
      <c r="G114" s="102"/>
      <c r="H114" s="102"/>
      <c r="I114" s="102"/>
      <c r="J114" s="102"/>
      <c r="K114" s="102"/>
      <c r="L114" s="102"/>
      <c r="M114" s="102"/>
      <c r="N114" s="102"/>
      <c r="O114" s="102"/>
      <c r="P114" s="103"/>
    </row>
  </sheetData>
  <sheetProtection algorithmName="SHA-512" hashValue="XWf1AB5QKFkh5gk2L46AQ/6x4c4Jljczsf8FQbzFTICDbU/Mj5+5PaynpiWQoRn+8+QhHPXxFANbqxuz1/5KtQ==" saltValue="rQnWcPGLHU5pFckVULhXsw==" spinCount="100000" sheet="1" objects="1" scenarios="1" selectLockedCells="1"/>
  <phoneticPr fontId="2" type="noConversion"/>
  <pageMargins left="0.75" right="0.75" top="1" bottom="1" header="0" footer="0"/>
  <pageSetup paperSize="9" orientation="portrait" horizontalDpi="4294967295" verticalDpi="429496729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Q162"/>
  <sheetViews>
    <sheetView zoomScale="85" zoomScaleNormal="85" workbookViewId="0">
      <selection activeCell="C12" sqref="C12"/>
    </sheetView>
  </sheetViews>
  <sheetFormatPr baseColWidth="10" defaultColWidth="11.42578125" defaultRowHeight="15.75" customHeight="1" x14ac:dyDescent="0.2"/>
  <cols>
    <col min="1" max="1" width="2" style="6" customWidth="1"/>
    <col min="2" max="2" width="42" style="6" customWidth="1"/>
    <col min="3" max="3" width="37.7109375" style="6" customWidth="1"/>
    <col min="4" max="4" width="31.5703125" style="6" customWidth="1"/>
    <col min="5" max="5" width="14.5703125" style="6" customWidth="1"/>
    <col min="6" max="6" width="17.5703125" style="6" customWidth="1"/>
    <col min="7" max="7" width="29.28515625" style="6" customWidth="1"/>
    <col min="8" max="8" width="34.42578125" style="6" customWidth="1"/>
    <col min="9" max="9" width="11.42578125" style="6"/>
    <col min="10" max="10" width="20" style="6" customWidth="1"/>
    <col min="11" max="17" width="11.42578125" style="6" hidden="1" customWidth="1"/>
    <col min="18" max="22" width="0" style="6" hidden="1" customWidth="1"/>
    <col min="23" max="16384" width="11.42578125" style="6"/>
  </cols>
  <sheetData>
    <row r="1" spans="1:11" ht="15.75" customHeight="1" x14ac:dyDescent="0.2">
      <c r="A1" s="3"/>
      <c r="B1" s="4"/>
      <c r="C1" s="4"/>
      <c r="D1" s="4"/>
      <c r="E1" s="4"/>
      <c r="F1" s="4"/>
      <c r="G1" s="4"/>
      <c r="H1" s="4"/>
      <c r="I1" s="4"/>
      <c r="J1" s="5"/>
    </row>
    <row r="2" spans="1:11" ht="15.75" customHeight="1" x14ac:dyDescent="0.2">
      <c r="A2" s="7"/>
      <c r="B2" s="8"/>
      <c r="C2" s="8"/>
      <c r="D2" s="8"/>
      <c r="E2" s="8"/>
      <c r="F2" s="8"/>
      <c r="G2" s="8"/>
      <c r="H2" s="8"/>
      <c r="I2" s="8"/>
      <c r="J2" s="9"/>
    </row>
    <row r="3" spans="1:11" ht="15.75" customHeight="1" x14ac:dyDescent="0.2">
      <c r="A3" s="7"/>
      <c r="B3" s="8"/>
      <c r="C3" s="8"/>
      <c r="D3" s="8"/>
      <c r="E3" s="8"/>
      <c r="F3" s="8"/>
      <c r="G3" s="8"/>
      <c r="H3" s="8"/>
      <c r="I3" s="8"/>
      <c r="J3" s="9"/>
    </row>
    <row r="4" spans="1:11" ht="15.75" customHeight="1" x14ac:dyDescent="0.2">
      <c r="A4" s="7"/>
      <c r="B4" s="8"/>
      <c r="C4" s="8"/>
      <c r="D4" s="8"/>
      <c r="E4" s="8"/>
      <c r="F4" s="8"/>
      <c r="G4" s="8"/>
      <c r="H4" s="8"/>
      <c r="I4" s="8"/>
      <c r="J4" s="9"/>
    </row>
    <row r="5" spans="1:11" ht="15.75" customHeight="1" x14ac:dyDescent="0.2">
      <c r="A5" s="7"/>
      <c r="B5" s="8"/>
      <c r="C5" s="8"/>
      <c r="D5" s="8"/>
      <c r="E5" s="8"/>
      <c r="F5" s="8"/>
      <c r="G5" s="8"/>
      <c r="H5" s="8"/>
      <c r="I5" s="8"/>
      <c r="J5" s="9"/>
    </row>
    <row r="6" spans="1:11" ht="15.75" customHeight="1" x14ac:dyDescent="0.2">
      <c r="A6" s="7"/>
      <c r="B6" s="8"/>
      <c r="C6" s="8"/>
      <c r="D6" s="8"/>
      <c r="E6" s="8"/>
      <c r="F6" s="10"/>
      <c r="G6" s="10"/>
      <c r="H6" s="10"/>
      <c r="I6" s="8"/>
      <c r="J6" s="9"/>
    </row>
    <row r="7" spans="1:11" ht="15.75" customHeight="1" x14ac:dyDescent="0.3">
      <c r="A7" s="7"/>
      <c r="B7" s="8"/>
      <c r="C7" s="8"/>
      <c r="D7" s="8"/>
      <c r="E7" s="8"/>
      <c r="F7" s="11"/>
      <c r="G7" s="11"/>
      <c r="H7" s="11"/>
      <c r="I7" s="8"/>
      <c r="J7" s="9"/>
    </row>
    <row r="8" spans="1:11" ht="15.75" customHeight="1" x14ac:dyDescent="0.2">
      <c r="A8" s="7"/>
      <c r="B8" s="8"/>
      <c r="C8" s="8"/>
      <c r="D8" s="8"/>
      <c r="E8" s="8"/>
      <c r="F8" s="8"/>
      <c r="G8" s="8"/>
      <c r="H8" s="8"/>
      <c r="I8" s="8"/>
      <c r="J8" s="9"/>
    </row>
    <row r="9" spans="1:11" s="15" customFormat="1" ht="15.75" customHeight="1" x14ac:dyDescent="0.25">
      <c r="A9" s="12"/>
      <c r="B9" s="13" t="s">
        <v>193</v>
      </c>
      <c r="C9" s="13"/>
      <c r="D9" s="13"/>
      <c r="E9" s="13"/>
      <c r="F9" s="13"/>
      <c r="G9" s="13"/>
      <c r="H9" s="13"/>
      <c r="I9" s="13"/>
      <c r="J9" s="14"/>
    </row>
    <row r="10" spans="1:11" s="19" customFormat="1" ht="15.75" customHeight="1" x14ac:dyDescent="0.25">
      <c r="A10" s="16"/>
      <c r="B10" s="17"/>
      <c r="C10" s="17"/>
      <c r="D10" s="17"/>
      <c r="E10" s="17"/>
      <c r="F10" s="17"/>
      <c r="G10" s="17"/>
      <c r="H10" s="17"/>
      <c r="I10" s="17"/>
      <c r="J10" s="18"/>
    </row>
    <row r="11" spans="1:11" ht="15.75" customHeight="1" thickBot="1" x14ac:dyDescent="0.25">
      <c r="A11" s="7"/>
      <c r="B11" s="8"/>
      <c r="C11" s="8"/>
      <c r="D11" s="8"/>
      <c r="E11" s="8"/>
      <c r="F11" s="8"/>
      <c r="G11" s="8"/>
      <c r="H11" s="8"/>
      <c r="I11" s="8"/>
      <c r="J11" s="9"/>
    </row>
    <row r="12" spans="1:11" ht="15.75" customHeight="1" thickBot="1" x14ac:dyDescent="0.25">
      <c r="A12" s="7"/>
      <c r="B12" s="20" t="s">
        <v>100</v>
      </c>
      <c r="C12" s="127"/>
      <c r="D12" s="8"/>
      <c r="E12" s="8"/>
      <c r="F12" s="8"/>
      <c r="G12" s="8"/>
      <c r="H12" s="8"/>
      <c r="I12" s="8"/>
      <c r="J12" s="9"/>
    </row>
    <row r="13" spans="1:11" ht="15.75" customHeight="1" thickBot="1" x14ac:dyDescent="0.25">
      <c r="A13" s="7"/>
      <c r="B13" s="21"/>
      <c r="C13" s="8"/>
      <c r="D13" s="8"/>
      <c r="E13" s="8"/>
      <c r="F13" s="8"/>
      <c r="G13" s="8"/>
      <c r="H13" s="8"/>
      <c r="I13" s="8"/>
      <c r="J13" s="9"/>
    </row>
    <row r="14" spans="1:11" ht="15.75" customHeight="1" thickBot="1" x14ac:dyDescent="0.25">
      <c r="A14" s="7"/>
      <c r="B14" s="20" t="s">
        <v>99</v>
      </c>
      <c r="C14" s="141" t="s">
        <v>150</v>
      </c>
      <c r="D14" s="8"/>
      <c r="E14" s="8"/>
      <c r="F14" s="8"/>
      <c r="G14" s="8"/>
      <c r="H14" s="8"/>
      <c r="I14" s="8"/>
      <c r="J14" s="9"/>
    </row>
    <row r="15" spans="1:11" ht="15.75" customHeight="1" thickBot="1" x14ac:dyDescent="0.25">
      <c r="A15" s="7"/>
      <c r="B15" s="22"/>
      <c r="C15" s="8"/>
      <c r="D15" s="8"/>
      <c r="E15" s="8"/>
      <c r="F15" s="8"/>
      <c r="G15" s="8"/>
      <c r="H15" s="8"/>
      <c r="I15" s="8"/>
      <c r="J15" s="9"/>
    </row>
    <row r="16" spans="1:11" ht="15.75" customHeight="1" thickBot="1" x14ac:dyDescent="0.25">
      <c r="A16" s="7"/>
      <c r="B16" s="20" t="s">
        <v>123</v>
      </c>
      <c r="C16" s="127"/>
      <c r="D16" s="144" t="str">
        <f>IF(C16="SI","  =&gt;   La empresa debe proyectar facturación y número de empleados para el ejercicio siguiente al que comience sus actividades","")</f>
        <v/>
      </c>
      <c r="E16" s="8"/>
      <c r="F16" s="8"/>
      <c r="G16" s="8"/>
      <c r="H16" s="8"/>
      <c r="I16" s="8"/>
      <c r="J16" s="9"/>
      <c r="K16" s="6" t="s">
        <v>128</v>
      </c>
    </row>
    <row r="17" spans="1:15" ht="15.75" customHeight="1" thickBot="1" x14ac:dyDescent="0.25">
      <c r="A17" s="7"/>
      <c r="B17" s="22"/>
      <c r="C17" s="8"/>
      <c r="D17" s="8"/>
      <c r="E17" s="8"/>
      <c r="F17" s="8"/>
      <c r="G17" s="8"/>
      <c r="H17" s="8"/>
      <c r="I17" s="8"/>
      <c r="J17" s="9"/>
      <c r="K17" s="6" t="s">
        <v>130</v>
      </c>
    </row>
    <row r="18" spans="1:15" ht="15.75" customHeight="1" thickBot="1" x14ac:dyDescent="0.25">
      <c r="A18" s="7"/>
      <c r="B18" s="140" t="s">
        <v>191</v>
      </c>
      <c r="C18" s="128"/>
      <c r="D18" s="8"/>
      <c r="E18" s="8"/>
      <c r="F18" s="8"/>
      <c r="G18" s="8"/>
      <c r="H18" s="8"/>
      <c r="I18" s="8"/>
      <c r="J18" s="9"/>
      <c r="O18" s="6">
        <f>IF(C29&lt;1,1,C29)</f>
        <v>1</v>
      </c>
    </row>
    <row r="19" spans="1:15" ht="15.75" customHeight="1" thickBot="1" x14ac:dyDescent="0.25">
      <c r="A19" s="7"/>
      <c r="B19" s="22"/>
      <c r="C19" s="8"/>
      <c r="D19" s="8"/>
      <c r="E19" s="8"/>
      <c r="F19" s="8"/>
      <c r="G19" s="8"/>
      <c r="H19" s="8"/>
      <c r="I19" s="8"/>
      <c r="J19" s="9"/>
      <c r="O19" s="6">
        <f>IF(C31="",1,C31)</f>
        <v>1</v>
      </c>
    </row>
    <row r="20" spans="1:15" ht="15.75" customHeight="1" thickBot="1" x14ac:dyDescent="0.25">
      <c r="A20" s="7"/>
      <c r="B20" s="20" t="s">
        <v>101</v>
      </c>
      <c r="C20" s="127"/>
      <c r="D20" s="8"/>
      <c r="E20" s="8"/>
      <c r="F20" s="8"/>
      <c r="G20" s="8"/>
      <c r="H20" s="8"/>
      <c r="I20" s="8"/>
      <c r="J20" s="9"/>
    </row>
    <row r="21" spans="1:15" ht="15.75" customHeight="1" thickBot="1" x14ac:dyDescent="0.25">
      <c r="A21" s="7"/>
      <c r="B21" s="23"/>
      <c r="C21" s="8"/>
      <c r="D21" s="8"/>
      <c r="E21" s="8"/>
      <c r="F21" s="8"/>
      <c r="G21" s="8"/>
      <c r="H21" s="8"/>
      <c r="I21" s="8"/>
      <c r="J21" s="9"/>
    </row>
    <row r="22" spans="1:15" ht="15.75" customHeight="1" thickBot="1" x14ac:dyDescent="0.25">
      <c r="A22" s="7"/>
      <c r="B22" s="20" t="s">
        <v>127</v>
      </c>
      <c r="C22" s="142" t="str">
        <f>IF(C20="","",IF(C18="","",IF(F29=0,"",IF(C18&gt;(10000000*F29),"NO",IF(C20&gt;19,"NO","SI")))))</f>
        <v/>
      </c>
      <c r="D22" s="8" t="s">
        <v>151</v>
      </c>
      <c r="E22" s="8"/>
      <c r="F22" s="8"/>
      <c r="G22" s="8"/>
      <c r="H22" s="8"/>
      <c r="I22" s="8"/>
      <c r="J22" s="9"/>
    </row>
    <row r="23" spans="1:15" ht="15.75" customHeight="1" thickBot="1" x14ac:dyDescent="0.25">
      <c r="A23" s="7"/>
      <c r="B23" s="23"/>
      <c r="C23" s="8"/>
      <c r="D23" s="8"/>
      <c r="E23" s="8"/>
      <c r="F23" s="8"/>
      <c r="G23" s="8"/>
      <c r="H23" s="8"/>
      <c r="I23" s="8"/>
      <c r="J23" s="9"/>
    </row>
    <row r="24" spans="1:15" ht="15.75" customHeight="1" thickBot="1" x14ac:dyDescent="0.25">
      <c r="A24" s="7"/>
      <c r="B24" s="20" t="s">
        <v>182</v>
      </c>
      <c r="C24" s="127"/>
      <c r="D24" s="8"/>
      <c r="E24" s="8"/>
      <c r="F24" s="8"/>
      <c r="G24" s="8"/>
      <c r="H24" s="8"/>
      <c r="I24" s="8"/>
      <c r="J24" s="9"/>
    </row>
    <row r="25" spans="1:15" ht="15.75" customHeight="1" x14ac:dyDescent="0.2">
      <c r="A25" s="7"/>
      <c r="B25" s="23"/>
      <c r="C25" s="8"/>
      <c r="D25" s="8"/>
      <c r="E25" s="8"/>
      <c r="F25" s="8"/>
      <c r="G25" s="8"/>
      <c r="H25" s="8"/>
      <c r="I25" s="8"/>
      <c r="J25" s="9"/>
    </row>
    <row r="26" spans="1:15" s="15" customFormat="1" ht="15.75" customHeight="1" x14ac:dyDescent="0.25">
      <c r="A26" s="12"/>
      <c r="B26" s="13" t="s">
        <v>194</v>
      </c>
      <c r="C26" s="13"/>
      <c r="D26" s="13"/>
      <c r="E26" s="13"/>
      <c r="F26" s="13"/>
      <c r="G26" s="13"/>
      <c r="H26" s="13"/>
      <c r="I26" s="13"/>
      <c r="J26" s="14"/>
    </row>
    <row r="27" spans="1:15" s="19" customFormat="1" ht="15.75" customHeight="1" x14ac:dyDescent="0.25">
      <c r="A27" s="16"/>
      <c r="B27" s="17"/>
      <c r="C27" s="17"/>
      <c r="D27" s="17"/>
      <c r="E27" s="17"/>
      <c r="F27" s="17"/>
      <c r="G27" s="17"/>
      <c r="H27" s="17"/>
      <c r="I27" s="17"/>
      <c r="J27" s="18"/>
    </row>
    <row r="28" spans="1:15" ht="15.75" customHeight="1" thickBot="1" x14ac:dyDescent="0.25">
      <c r="A28" s="7"/>
      <c r="B28" s="8"/>
      <c r="C28" s="8"/>
      <c r="D28" s="8"/>
      <c r="E28" s="8"/>
      <c r="F28" s="8"/>
      <c r="G28" s="8"/>
      <c r="H28" s="1"/>
      <c r="I28" s="8"/>
      <c r="J28" s="9"/>
    </row>
    <row r="29" spans="1:15" ht="15.75" customHeight="1" thickBot="1" x14ac:dyDescent="0.25">
      <c r="A29" s="7"/>
      <c r="B29" s="20" t="s">
        <v>0</v>
      </c>
      <c r="C29" s="129"/>
      <c r="D29" s="8"/>
      <c r="E29" s="20" t="s">
        <v>102</v>
      </c>
      <c r="F29" s="130"/>
      <c r="G29" s="22"/>
      <c r="H29" s="20" t="s">
        <v>103</v>
      </c>
      <c r="I29" s="127"/>
      <c r="J29" s="9"/>
    </row>
    <row r="30" spans="1:15" ht="15.75" customHeight="1" thickBot="1" x14ac:dyDescent="0.25">
      <c r="A30" s="7"/>
      <c r="B30" s="8"/>
      <c r="C30" s="8"/>
      <c r="D30" s="8"/>
      <c r="E30" s="8"/>
      <c r="F30" s="8"/>
      <c r="G30" s="8"/>
      <c r="H30" s="8"/>
      <c r="I30" s="8"/>
      <c r="J30" s="9"/>
    </row>
    <row r="31" spans="1:15" ht="15.75" customHeight="1" thickBot="1" x14ac:dyDescent="0.25">
      <c r="A31" s="7"/>
      <c r="B31" s="20" t="s">
        <v>1</v>
      </c>
      <c r="C31" s="143" t="str">
        <f>IF(C29&gt;0,(C29*F29/I29),"")</f>
        <v/>
      </c>
      <c r="D31" s="8"/>
      <c r="E31" s="25" t="s">
        <v>104</v>
      </c>
      <c r="F31" s="8"/>
      <c r="G31" s="8"/>
      <c r="H31" s="8"/>
      <c r="I31" s="8"/>
      <c r="J31" s="9"/>
    </row>
    <row r="32" spans="1:15" ht="15.75" customHeight="1" thickBot="1" x14ac:dyDescent="0.25">
      <c r="A32" s="7"/>
      <c r="B32" s="8"/>
      <c r="C32" s="8"/>
      <c r="D32" s="8"/>
      <c r="E32" s="8"/>
      <c r="F32" s="8"/>
      <c r="G32" s="8"/>
      <c r="H32" s="8"/>
      <c r="I32" s="8"/>
      <c r="J32" s="9"/>
    </row>
    <row r="33" spans="1:10" ht="15.75" customHeight="1" thickBot="1" x14ac:dyDescent="0.3">
      <c r="A33" s="7"/>
      <c r="B33" s="85" t="s">
        <v>192</v>
      </c>
      <c r="C33" s="133"/>
      <c r="D33" s="8"/>
      <c r="E33" s="178" t="s">
        <v>201</v>
      </c>
      <c r="F33" s="8"/>
      <c r="G33" s="8"/>
      <c r="H33" s="8"/>
      <c r="I33" s="8"/>
      <c r="J33" s="9"/>
    </row>
    <row r="34" spans="1:10" ht="15.75" customHeight="1" x14ac:dyDescent="0.25">
      <c r="A34" s="7"/>
      <c r="B34" s="8"/>
      <c r="C34" s="8"/>
      <c r="D34" s="8"/>
      <c r="E34" s="178" t="s">
        <v>232</v>
      </c>
      <c r="F34" s="8"/>
      <c r="G34" s="8"/>
      <c r="H34" s="8"/>
      <c r="I34" s="8"/>
      <c r="J34" s="9"/>
    </row>
    <row r="35" spans="1:10" ht="15.75" customHeight="1" x14ac:dyDescent="0.2">
      <c r="A35" s="7"/>
      <c r="B35" s="8"/>
      <c r="C35" s="8"/>
      <c r="D35" s="8"/>
      <c r="E35" s="8"/>
      <c r="F35" s="8"/>
      <c r="G35" s="8"/>
      <c r="H35" s="8"/>
      <c r="I35" s="8"/>
      <c r="J35" s="9"/>
    </row>
    <row r="36" spans="1:10" ht="15.75" customHeight="1" x14ac:dyDescent="0.2">
      <c r="A36" s="7"/>
      <c r="B36" s="8"/>
      <c r="C36" s="8"/>
      <c r="D36" s="8"/>
      <c r="E36" s="8"/>
      <c r="F36" s="8"/>
      <c r="G36" s="8"/>
      <c r="H36" s="8"/>
      <c r="I36" s="8"/>
      <c r="J36" s="9"/>
    </row>
    <row r="37" spans="1:10" s="15" customFormat="1" ht="15.75" customHeight="1" x14ac:dyDescent="0.25">
      <c r="A37" s="12"/>
      <c r="B37" s="13" t="s">
        <v>195</v>
      </c>
      <c r="C37" s="13"/>
      <c r="D37" s="13"/>
      <c r="E37" s="13"/>
      <c r="F37" s="13"/>
      <c r="G37" s="13"/>
      <c r="H37" s="13"/>
      <c r="I37" s="13"/>
      <c r="J37" s="14"/>
    </row>
    <row r="38" spans="1:10" ht="15.75" customHeight="1" x14ac:dyDescent="0.2">
      <c r="A38" s="7"/>
      <c r="B38" s="8"/>
      <c r="C38" s="8"/>
      <c r="D38" s="8"/>
      <c r="E38" s="8"/>
      <c r="F38" s="8"/>
      <c r="G38" s="8"/>
      <c r="H38" s="8"/>
      <c r="I38" s="8"/>
      <c r="J38" s="9"/>
    </row>
    <row r="39" spans="1:10" ht="15.75" customHeight="1" x14ac:dyDescent="0.2">
      <c r="A39" s="7"/>
      <c r="B39" s="8"/>
      <c r="C39" s="8"/>
      <c r="D39" s="8"/>
      <c r="E39" s="8"/>
      <c r="F39" s="8"/>
      <c r="G39" s="8"/>
      <c r="H39" s="8"/>
      <c r="I39" s="8"/>
      <c r="J39" s="9"/>
    </row>
    <row r="40" spans="1:10" ht="15.75" customHeight="1" x14ac:dyDescent="0.2">
      <c r="A40" s="7"/>
      <c r="B40" s="26" t="s">
        <v>105</v>
      </c>
      <c r="C40" s="8"/>
      <c r="D40" s="8"/>
      <c r="E40" s="8"/>
      <c r="F40" s="8"/>
      <c r="G40" s="8"/>
      <c r="H40" s="8"/>
      <c r="I40" s="8"/>
      <c r="J40" s="9"/>
    </row>
    <row r="41" spans="1:10" ht="15.75" customHeight="1" x14ac:dyDescent="0.2">
      <c r="A41" s="7"/>
      <c r="B41" s="26"/>
      <c r="C41" s="8"/>
      <c r="D41" s="8"/>
      <c r="E41" s="8"/>
      <c r="F41" s="8"/>
      <c r="G41" s="8"/>
      <c r="H41" s="8"/>
      <c r="I41" s="8"/>
      <c r="J41" s="9"/>
    </row>
    <row r="42" spans="1:10" ht="15.75" customHeight="1" x14ac:dyDescent="0.2">
      <c r="A42" s="7" t="s">
        <v>183</v>
      </c>
      <c r="B42" s="25" t="s">
        <v>203</v>
      </c>
      <c r="C42" s="8"/>
      <c r="D42" s="8"/>
      <c r="E42" s="8"/>
      <c r="F42" s="8"/>
      <c r="G42" s="8"/>
      <c r="H42" s="8"/>
      <c r="I42" s="8"/>
      <c r="J42" s="9"/>
    </row>
    <row r="43" spans="1:10" ht="15.75" customHeight="1" thickBot="1" x14ac:dyDescent="0.25">
      <c r="A43" s="7" t="s">
        <v>184</v>
      </c>
      <c r="B43" s="8" t="s">
        <v>187</v>
      </c>
      <c r="C43" s="8"/>
      <c r="D43" s="8"/>
      <c r="E43" s="8"/>
      <c r="F43" s="8"/>
      <c r="G43" s="8"/>
      <c r="H43" s="8"/>
      <c r="I43" s="8"/>
      <c r="J43" s="9"/>
    </row>
    <row r="44" spans="1:10" ht="39" customHeight="1" thickBot="1" x14ac:dyDescent="0.25">
      <c r="A44" s="7"/>
      <c r="B44" s="8"/>
      <c r="C44" s="8"/>
      <c r="D44" s="8"/>
      <c r="E44" s="8"/>
      <c r="F44" s="220" t="s">
        <v>186</v>
      </c>
      <c r="G44" s="221"/>
      <c r="H44" s="222"/>
      <c r="I44" s="8"/>
      <c r="J44" s="9"/>
    </row>
    <row r="45" spans="1:10" ht="69" customHeight="1" thickBot="1" x14ac:dyDescent="0.25">
      <c r="A45" s="7"/>
      <c r="B45" s="27" t="s">
        <v>2</v>
      </c>
      <c r="C45" s="28" t="s">
        <v>3</v>
      </c>
      <c r="D45" s="29" t="s">
        <v>14</v>
      </c>
      <c r="E45" s="134" t="s">
        <v>185</v>
      </c>
      <c r="F45" s="27" t="s">
        <v>97</v>
      </c>
      <c r="G45" s="30" t="s">
        <v>162</v>
      </c>
      <c r="H45" s="31" t="s">
        <v>98</v>
      </c>
      <c r="I45" s="32" t="s">
        <v>4</v>
      </c>
      <c r="J45" s="33"/>
    </row>
    <row r="46" spans="1:10" ht="20.25" customHeight="1" thickTop="1" x14ac:dyDescent="0.2">
      <c r="A46" s="7"/>
      <c r="B46" s="34" t="s">
        <v>5</v>
      </c>
      <c r="C46" s="35" t="s">
        <v>6</v>
      </c>
      <c r="D46" s="36" t="s">
        <v>15</v>
      </c>
      <c r="E46" s="126"/>
      <c r="F46" s="137"/>
      <c r="G46" s="136"/>
      <c r="H46" s="131"/>
      <c r="I46" s="151">
        <f>+((E46*1.5)+(0.25*F46)+(G46*0.25)+(H46*0.25))</f>
        <v>0</v>
      </c>
      <c r="J46" s="33"/>
    </row>
    <row r="47" spans="1:10" ht="23.25" customHeight="1" x14ac:dyDescent="0.2">
      <c r="A47" s="7"/>
      <c r="B47" s="37" t="s">
        <v>7</v>
      </c>
      <c r="C47" s="38" t="s">
        <v>8</v>
      </c>
      <c r="D47" s="39" t="s">
        <v>16</v>
      </c>
      <c r="E47" s="126"/>
      <c r="F47" s="138"/>
      <c r="G47" s="135"/>
      <c r="H47" s="139"/>
      <c r="I47" s="151">
        <f>+((E47*1)+(0.25*F47)+(G47*0.25)+(H47*0.25))</f>
        <v>0</v>
      </c>
      <c r="J47" s="33"/>
    </row>
    <row r="48" spans="1:10" ht="24" customHeight="1" x14ac:dyDescent="0.2">
      <c r="A48" s="7"/>
      <c r="B48" s="37" t="s">
        <v>9</v>
      </c>
      <c r="C48" s="38" t="s">
        <v>10</v>
      </c>
      <c r="D48" s="39" t="s">
        <v>17</v>
      </c>
      <c r="E48" s="126"/>
      <c r="F48" s="138"/>
      <c r="G48" s="135"/>
      <c r="H48" s="139"/>
      <c r="I48" s="151">
        <f>+((E48*0.75)+(0.25*F48)+(G48*0.25)+(H48*0.25))</f>
        <v>0</v>
      </c>
      <c r="J48" s="33"/>
    </row>
    <row r="49" spans="1:14" ht="15.75" customHeight="1" thickBot="1" x14ac:dyDescent="0.25">
      <c r="A49" s="7"/>
      <c r="B49" s="40" t="s">
        <v>11</v>
      </c>
      <c r="C49" s="41" t="s">
        <v>12</v>
      </c>
      <c r="D49" s="42" t="s">
        <v>18</v>
      </c>
      <c r="E49" s="132"/>
      <c r="F49" s="180"/>
      <c r="G49" s="181"/>
      <c r="H49" s="182"/>
      <c r="I49" s="150">
        <f>+((E49*0.5)+(0.25*F49)+(G49*0.25)+(H49*0.25))</f>
        <v>0</v>
      </c>
      <c r="J49" s="33"/>
    </row>
    <row r="50" spans="1:14" ht="15.75" customHeight="1" thickBot="1" x14ac:dyDescent="0.25">
      <c r="A50" s="7"/>
      <c r="B50" s="40" t="s">
        <v>13</v>
      </c>
      <c r="C50" s="41"/>
      <c r="D50" s="42"/>
      <c r="E50" s="145">
        <f>SUM(E46:E49)</f>
        <v>0</v>
      </c>
      <c r="F50" s="146">
        <f>SUM(F46:F49)</f>
        <v>0</v>
      </c>
      <c r="G50" s="147">
        <f>SUM(G46:G49)</f>
        <v>0</v>
      </c>
      <c r="H50" s="148">
        <f>SUM(H46:H49)</f>
        <v>0</v>
      </c>
      <c r="I50" s="149">
        <f>SUM(I46:I49)</f>
        <v>0</v>
      </c>
      <c r="J50" s="33"/>
    </row>
    <row r="51" spans="1:14" ht="15.75" customHeight="1" x14ac:dyDescent="0.2">
      <c r="A51" s="7"/>
      <c r="B51" s="25"/>
      <c r="C51" s="25"/>
      <c r="D51" s="25"/>
      <c r="E51" s="25"/>
      <c r="F51" s="25"/>
      <c r="G51" s="25"/>
      <c r="H51" s="25"/>
      <c r="I51" s="25"/>
      <c r="J51" s="33"/>
    </row>
    <row r="52" spans="1:14" ht="15.75" customHeight="1" x14ac:dyDescent="0.25">
      <c r="A52" s="7"/>
      <c r="B52" s="25"/>
      <c r="C52" s="25"/>
      <c r="D52" s="25"/>
      <c r="E52" s="178" t="s">
        <v>226</v>
      </c>
      <c r="F52" s="25"/>
      <c r="G52" s="25"/>
      <c r="H52" s="25"/>
      <c r="I52" s="25"/>
      <c r="J52" s="33"/>
    </row>
    <row r="53" spans="1:14" ht="15.75" customHeight="1" x14ac:dyDescent="0.2">
      <c r="A53" s="7"/>
      <c r="B53" s="26"/>
      <c r="C53" s="8"/>
      <c r="D53" s="8"/>
      <c r="E53" s="8"/>
      <c r="F53" s="8"/>
      <c r="G53" s="8"/>
      <c r="H53" s="8"/>
      <c r="I53" s="8"/>
      <c r="J53" s="9"/>
    </row>
    <row r="54" spans="1:14" ht="15.75" customHeight="1" x14ac:dyDescent="0.2">
      <c r="A54" s="7"/>
      <c r="B54" s="26" t="s">
        <v>106</v>
      </c>
      <c r="C54" s="8"/>
      <c r="D54" s="8"/>
      <c r="E54" s="8"/>
      <c r="F54" s="8"/>
      <c r="G54" s="8"/>
      <c r="H54" s="8"/>
      <c r="I54" s="8"/>
      <c r="J54" s="9"/>
    </row>
    <row r="55" spans="1:14" ht="15.75" customHeight="1" x14ac:dyDescent="0.2">
      <c r="A55" s="7"/>
      <c r="B55" s="8"/>
      <c r="C55" s="8"/>
      <c r="D55" s="8"/>
      <c r="E55" s="8"/>
      <c r="F55" s="8"/>
      <c r="G55" s="8"/>
      <c r="H55" s="8"/>
      <c r="I55" s="8"/>
      <c r="J55" s="9"/>
    </row>
    <row r="56" spans="1:14" ht="15.75" customHeight="1" thickBot="1" x14ac:dyDescent="0.25">
      <c r="A56" s="7"/>
      <c r="B56" s="8"/>
      <c r="C56" s="8"/>
      <c r="D56" s="8"/>
      <c r="E56" s="8"/>
      <c r="F56" s="8"/>
      <c r="G56" s="8"/>
      <c r="H56" s="8"/>
      <c r="I56" s="8"/>
      <c r="J56" s="9"/>
    </row>
    <row r="57" spans="1:14" ht="36.75" customHeight="1" thickBot="1" x14ac:dyDescent="0.25">
      <c r="A57" s="7"/>
      <c r="B57" s="220" t="s">
        <v>179</v>
      </c>
      <c r="C57" s="221"/>
      <c r="D57" s="129"/>
      <c r="E57" s="8"/>
      <c r="F57" s="8"/>
      <c r="G57" s="8"/>
      <c r="H57" s="8"/>
      <c r="I57" s="8"/>
      <c r="J57" s="9"/>
    </row>
    <row r="58" spans="1:14" ht="15.75" customHeight="1" thickBot="1" x14ac:dyDescent="0.25">
      <c r="A58" s="7"/>
      <c r="B58" s="125"/>
      <c r="C58" s="125"/>
      <c r="D58" s="21"/>
      <c r="E58" s="8"/>
      <c r="F58" s="8"/>
      <c r="G58" s="8"/>
      <c r="H58" s="8"/>
      <c r="I58" s="8"/>
      <c r="J58" s="9"/>
    </row>
    <row r="59" spans="1:14" ht="34.5" customHeight="1" thickBot="1" x14ac:dyDescent="0.25">
      <c r="A59" s="7"/>
      <c r="B59" s="220" t="s">
        <v>178</v>
      </c>
      <c r="C59" s="222"/>
      <c r="D59" s="129"/>
      <c r="E59" s="8"/>
      <c r="F59" s="8"/>
      <c r="G59" s="8"/>
      <c r="H59" s="8"/>
      <c r="I59" s="8"/>
      <c r="J59" s="9"/>
      <c r="K59" s="6" t="s">
        <v>96</v>
      </c>
      <c r="L59" s="6">
        <v>10</v>
      </c>
      <c r="M59" s="6" t="s">
        <v>96</v>
      </c>
      <c r="N59" s="6">
        <v>9</v>
      </c>
    </row>
    <row r="60" spans="1:14" ht="15.75" customHeight="1" x14ac:dyDescent="0.2">
      <c r="A60" s="7"/>
      <c r="B60" s="8"/>
      <c r="C60" s="8"/>
      <c r="D60" s="8"/>
      <c r="E60" s="8"/>
      <c r="F60" s="8"/>
      <c r="G60" s="8"/>
      <c r="H60" s="8"/>
      <c r="I60" s="8"/>
      <c r="J60" s="9"/>
      <c r="K60" s="6" t="s">
        <v>88</v>
      </c>
      <c r="L60" s="6">
        <v>7</v>
      </c>
      <c r="M60" s="6" t="s">
        <v>88</v>
      </c>
      <c r="N60" s="6">
        <v>6</v>
      </c>
    </row>
    <row r="61" spans="1:14" ht="15.75" customHeight="1" x14ac:dyDescent="0.2">
      <c r="A61" s="7"/>
      <c r="B61" s="8"/>
      <c r="C61" s="8"/>
      <c r="D61" s="8"/>
      <c r="E61" s="8"/>
      <c r="F61" s="8"/>
      <c r="G61" s="8"/>
      <c r="H61" s="8"/>
      <c r="I61" s="8"/>
      <c r="J61" s="9"/>
      <c r="K61" s="6" t="s">
        <v>95</v>
      </c>
      <c r="L61" s="6">
        <v>10</v>
      </c>
      <c r="M61" s="6" t="s">
        <v>95</v>
      </c>
      <c r="N61" s="6">
        <v>9</v>
      </c>
    </row>
    <row r="62" spans="1:14" ht="15.75" customHeight="1" x14ac:dyDescent="0.2">
      <c r="A62" s="7"/>
      <c r="B62" s="8"/>
      <c r="C62" s="8"/>
      <c r="D62" s="8"/>
      <c r="E62" s="8"/>
      <c r="F62" s="8"/>
      <c r="G62" s="8"/>
      <c r="H62" s="8"/>
      <c r="I62" s="8"/>
      <c r="J62" s="9"/>
      <c r="K62" s="6" t="s">
        <v>91</v>
      </c>
      <c r="L62" s="6">
        <v>6</v>
      </c>
      <c r="M62" s="6" t="s">
        <v>91</v>
      </c>
      <c r="N62" s="6">
        <v>5</v>
      </c>
    </row>
    <row r="63" spans="1:14" ht="15.75" customHeight="1" x14ac:dyDescent="0.2">
      <c r="A63" s="7"/>
      <c r="B63" s="26" t="s">
        <v>108</v>
      </c>
      <c r="C63" s="8"/>
      <c r="D63" s="8"/>
      <c r="E63" s="8"/>
      <c r="F63" s="8"/>
      <c r="G63" s="8"/>
      <c r="H63" s="8"/>
      <c r="I63" s="8"/>
      <c r="J63" s="9"/>
      <c r="K63" s="6" t="s">
        <v>80</v>
      </c>
      <c r="L63" s="6">
        <v>9</v>
      </c>
      <c r="M63" s="6" t="s">
        <v>80</v>
      </c>
      <c r="N63" s="6">
        <v>8</v>
      </c>
    </row>
    <row r="64" spans="1:14" ht="15.75" customHeight="1" x14ac:dyDescent="0.2">
      <c r="A64" s="7"/>
      <c r="B64" s="26"/>
      <c r="C64" s="8"/>
      <c r="D64" s="8"/>
      <c r="E64" s="8"/>
      <c r="F64" s="8"/>
      <c r="G64" s="8"/>
      <c r="H64" s="8"/>
      <c r="I64" s="8"/>
      <c r="J64" s="9"/>
      <c r="K64" s="6" t="s">
        <v>90</v>
      </c>
      <c r="L64" s="6">
        <v>6</v>
      </c>
      <c r="M64" s="6" t="s">
        <v>90</v>
      </c>
      <c r="N64" s="6">
        <v>5</v>
      </c>
    </row>
    <row r="65" spans="1:14" ht="15.75" customHeight="1" x14ac:dyDescent="0.2">
      <c r="A65" s="7"/>
      <c r="B65" s="8"/>
      <c r="C65" s="8"/>
      <c r="D65" s="8"/>
      <c r="E65" s="8"/>
      <c r="F65" s="8"/>
      <c r="G65" s="8"/>
      <c r="H65" s="8"/>
      <c r="I65" s="8"/>
      <c r="J65" s="9"/>
      <c r="K65" s="6" t="s">
        <v>87</v>
      </c>
      <c r="L65" s="6">
        <v>8</v>
      </c>
      <c r="M65" s="6" t="s">
        <v>87</v>
      </c>
      <c r="N65" s="6">
        <v>7</v>
      </c>
    </row>
    <row r="66" spans="1:14" ht="15.75" customHeight="1" x14ac:dyDescent="0.2">
      <c r="A66" s="7"/>
      <c r="B66" s="223" t="s">
        <v>109</v>
      </c>
      <c r="C66" s="223"/>
      <c r="D66" s="43" t="s">
        <v>158</v>
      </c>
      <c r="E66" s="8"/>
      <c r="F66" s="8"/>
      <c r="G66" s="8"/>
      <c r="H66" s="8"/>
      <c r="I66" s="8"/>
      <c r="J66" s="9"/>
      <c r="K66" s="6" t="s">
        <v>84</v>
      </c>
      <c r="L66" s="6">
        <v>8</v>
      </c>
      <c r="M66" s="6" t="s">
        <v>84</v>
      </c>
      <c r="N66" s="6">
        <v>7</v>
      </c>
    </row>
    <row r="67" spans="1:14" ht="15.75" customHeight="1" thickBot="1" x14ac:dyDescent="0.25">
      <c r="A67" s="7"/>
      <c r="B67" s="8"/>
      <c r="C67" s="8"/>
      <c r="D67" s="8"/>
      <c r="E67" s="8"/>
      <c r="F67" s="8"/>
      <c r="G67" s="8"/>
      <c r="H67" s="8"/>
      <c r="I67" s="8"/>
      <c r="J67" s="9"/>
      <c r="K67" s="6" t="s">
        <v>92</v>
      </c>
      <c r="L67" s="6">
        <v>6</v>
      </c>
      <c r="M67" s="6" t="s">
        <v>92</v>
      </c>
      <c r="N67" s="6">
        <v>5</v>
      </c>
    </row>
    <row r="68" spans="1:14" ht="15.75" customHeight="1" thickBot="1" x14ac:dyDescent="0.25">
      <c r="A68" s="7"/>
      <c r="B68" s="23" t="s">
        <v>129</v>
      </c>
      <c r="C68" s="8"/>
      <c r="D68" s="24" t="s">
        <v>133</v>
      </c>
      <c r="E68" s="24" t="s">
        <v>4</v>
      </c>
      <c r="F68" s="8"/>
      <c r="G68" s="8"/>
      <c r="H68" s="8"/>
      <c r="I68" s="8"/>
      <c r="J68" s="9"/>
      <c r="K68" s="6" t="s">
        <v>93</v>
      </c>
      <c r="L68" s="6">
        <v>8</v>
      </c>
      <c r="M68" s="6" t="s">
        <v>93</v>
      </c>
      <c r="N68" s="6">
        <v>7</v>
      </c>
    </row>
    <row r="69" spans="1:14" ht="15.75" customHeight="1" thickBot="1" x14ac:dyDescent="0.25">
      <c r="A69" s="7"/>
      <c r="B69" s="8"/>
      <c r="C69" s="8"/>
      <c r="D69" s="127"/>
      <c r="E69" s="142">
        <f>IF(D69="",0,VLOOKUP(D69,L101:M162,2,FALSE))</f>
        <v>0</v>
      </c>
      <c r="F69" s="8"/>
      <c r="G69" s="8"/>
      <c r="H69" s="8"/>
      <c r="I69" s="8"/>
      <c r="J69" s="9"/>
      <c r="K69" s="6" t="s">
        <v>94</v>
      </c>
      <c r="L69" s="6">
        <v>7</v>
      </c>
      <c r="M69" s="6" t="s">
        <v>94</v>
      </c>
      <c r="N69" s="6">
        <v>6</v>
      </c>
    </row>
    <row r="70" spans="1:14" ht="15.75" customHeight="1" thickBot="1" x14ac:dyDescent="0.25">
      <c r="A70" s="7"/>
      <c r="B70" s="8"/>
      <c r="C70" s="8"/>
      <c r="D70" s="8"/>
      <c r="E70" s="8"/>
      <c r="F70" s="8"/>
      <c r="G70" s="8"/>
      <c r="H70" s="8"/>
      <c r="I70" s="8"/>
      <c r="J70" s="9"/>
      <c r="K70" s="6" t="s">
        <v>82</v>
      </c>
      <c r="L70" s="6">
        <v>9</v>
      </c>
      <c r="M70" s="6" t="s">
        <v>82</v>
      </c>
      <c r="N70" s="6">
        <v>8</v>
      </c>
    </row>
    <row r="71" spans="1:14" ht="15.75" customHeight="1" thickBot="1" x14ac:dyDescent="0.25">
      <c r="A71" s="7"/>
      <c r="B71" s="23" t="s">
        <v>132</v>
      </c>
      <c r="C71" s="8"/>
      <c r="D71" s="24" t="s">
        <v>134</v>
      </c>
      <c r="E71" s="24" t="s">
        <v>4</v>
      </c>
      <c r="F71" s="21"/>
      <c r="G71" s="21"/>
      <c r="H71" s="8"/>
      <c r="I71" s="8"/>
      <c r="J71" s="9"/>
      <c r="K71" s="6" t="s">
        <v>86</v>
      </c>
      <c r="L71" s="6">
        <v>8</v>
      </c>
      <c r="M71" s="6" t="s">
        <v>86</v>
      </c>
      <c r="N71" s="6">
        <v>7</v>
      </c>
    </row>
    <row r="72" spans="1:14" ht="15.75" customHeight="1" thickBot="1" x14ac:dyDescent="0.25">
      <c r="A72" s="7"/>
      <c r="B72" s="8"/>
      <c r="C72" s="8"/>
      <c r="D72" s="127"/>
      <c r="E72" s="142">
        <f>IF(D72="",0,VLOOKUP(D72,M59:N76,2))</f>
        <v>0</v>
      </c>
      <c r="F72" s="21"/>
      <c r="G72" s="21"/>
      <c r="H72" s="8"/>
      <c r="I72" s="8"/>
      <c r="J72" s="9"/>
      <c r="K72" s="6" t="s">
        <v>79</v>
      </c>
      <c r="L72" s="6">
        <v>9</v>
      </c>
      <c r="M72" s="6" t="s">
        <v>79</v>
      </c>
      <c r="N72" s="6">
        <v>8</v>
      </c>
    </row>
    <row r="73" spans="1:14" ht="15.75" customHeight="1" thickBot="1" x14ac:dyDescent="0.25">
      <c r="A73" s="7"/>
      <c r="B73" s="8"/>
      <c r="C73" s="8"/>
      <c r="D73" s="22"/>
      <c r="E73" s="21"/>
      <c r="F73" s="21"/>
      <c r="G73" s="21"/>
      <c r="H73" s="8"/>
      <c r="I73" s="8"/>
      <c r="J73" s="9"/>
      <c r="K73" s="6" t="s">
        <v>89</v>
      </c>
      <c r="L73" s="6">
        <v>7</v>
      </c>
      <c r="M73" s="6" t="s">
        <v>89</v>
      </c>
      <c r="N73" s="6">
        <v>6</v>
      </c>
    </row>
    <row r="74" spans="1:14" ht="15.75" customHeight="1" thickBot="1" x14ac:dyDescent="0.25">
      <c r="A74" s="7"/>
      <c r="B74" s="23" t="s">
        <v>131</v>
      </c>
      <c r="C74" s="8"/>
      <c r="D74" s="24" t="s">
        <v>134</v>
      </c>
      <c r="E74" s="24" t="s">
        <v>4</v>
      </c>
      <c r="F74" s="21"/>
      <c r="G74" s="21"/>
      <c r="H74" s="8"/>
      <c r="I74" s="8"/>
      <c r="J74" s="9"/>
      <c r="K74" s="6" t="s">
        <v>85</v>
      </c>
      <c r="L74" s="6">
        <v>8</v>
      </c>
      <c r="M74" s="6" t="s">
        <v>85</v>
      </c>
      <c r="N74" s="6">
        <v>7</v>
      </c>
    </row>
    <row r="75" spans="1:14" ht="15.75" customHeight="1" thickBot="1" x14ac:dyDescent="0.25">
      <c r="A75" s="7"/>
      <c r="B75" s="8"/>
      <c r="C75" s="8"/>
      <c r="D75" s="127"/>
      <c r="E75" s="142">
        <f>IF(D75="",0,VLOOKUP(D75,K59:L76,2))</f>
        <v>0</v>
      </c>
      <c r="F75" s="21"/>
      <c r="G75" s="21"/>
      <c r="H75" s="8"/>
      <c r="I75" s="8"/>
      <c r="J75" s="9"/>
      <c r="K75" s="6" t="s">
        <v>81</v>
      </c>
      <c r="L75" s="6">
        <v>9</v>
      </c>
      <c r="M75" s="6" t="s">
        <v>81</v>
      </c>
      <c r="N75" s="6">
        <v>8</v>
      </c>
    </row>
    <row r="76" spans="1:14" ht="15.75" customHeight="1" x14ac:dyDescent="0.2">
      <c r="A76" s="7"/>
      <c r="B76" s="8"/>
      <c r="C76" s="8"/>
      <c r="D76" s="8"/>
      <c r="E76" s="8"/>
      <c r="F76" s="8"/>
      <c r="G76" s="8"/>
      <c r="H76" s="8"/>
      <c r="I76" s="8"/>
      <c r="J76" s="9"/>
      <c r="K76" s="6" t="s">
        <v>83</v>
      </c>
      <c r="L76" s="6">
        <v>9</v>
      </c>
      <c r="M76" s="6" t="s">
        <v>83</v>
      </c>
      <c r="N76" s="6">
        <v>8</v>
      </c>
    </row>
    <row r="77" spans="1:14" ht="15.75" customHeight="1" x14ac:dyDescent="0.2">
      <c r="A77" s="7"/>
      <c r="B77" s="8"/>
      <c r="C77" s="8"/>
      <c r="D77" s="8"/>
      <c r="E77" s="8"/>
      <c r="F77" s="8"/>
      <c r="G77" s="8"/>
      <c r="H77" s="8"/>
      <c r="I77" s="8"/>
      <c r="J77" s="9"/>
    </row>
    <row r="78" spans="1:14" ht="15.75" customHeight="1" x14ac:dyDescent="0.2">
      <c r="A78" s="7"/>
      <c r="B78" s="44" t="s">
        <v>180</v>
      </c>
      <c r="C78" s="44"/>
      <c r="D78" s="44"/>
      <c r="E78" s="44"/>
      <c r="F78" s="44"/>
      <c r="G78" s="44"/>
      <c r="H78" s="8"/>
      <c r="I78" s="8"/>
      <c r="J78" s="9"/>
    </row>
    <row r="79" spans="1:14" ht="15.75" customHeight="1" x14ac:dyDescent="0.2">
      <c r="A79" s="7"/>
      <c r="B79" s="8"/>
      <c r="C79" s="8"/>
      <c r="D79" s="8"/>
      <c r="E79" s="8"/>
      <c r="F79" s="8"/>
      <c r="G79" s="8"/>
      <c r="H79" s="8"/>
      <c r="I79" s="8"/>
      <c r="J79" s="9"/>
    </row>
    <row r="80" spans="1:14" ht="15.75" customHeight="1" thickBot="1" x14ac:dyDescent="0.25">
      <c r="A80" s="7"/>
      <c r="B80" s="8"/>
      <c r="C80" s="8"/>
      <c r="D80" s="8"/>
      <c r="E80" s="8"/>
      <c r="F80" s="8"/>
      <c r="G80" s="8"/>
      <c r="H80" s="8"/>
      <c r="I80" s="8"/>
      <c r="J80" s="9"/>
    </row>
    <row r="81" spans="1:11" ht="15.75" customHeight="1" thickBot="1" x14ac:dyDescent="0.25">
      <c r="A81" s="7"/>
      <c r="B81" s="228" t="s">
        <v>110</v>
      </c>
      <c r="C81" s="229"/>
      <c r="D81" s="129"/>
      <c r="E81" s="8"/>
      <c r="F81" s="8"/>
      <c r="G81" s="8"/>
      <c r="H81" s="8"/>
      <c r="I81" s="8"/>
      <c r="J81" s="9"/>
    </row>
    <row r="82" spans="1:11" ht="15.75" customHeight="1" x14ac:dyDescent="0.2">
      <c r="A82" s="7"/>
      <c r="B82" s="8"/>
      <c r="C82" s="8"/>
      <c r="D82" s="8"/>
      <c r="E82" s="8"/>
      <c r="F82" s="8"/>
      <c r="G82" s="8"/>
      <c r="H82" s="8"/>
      <c r="I82" s="8"/>
      <c r="J82" s="9"/>
    </row>
    <row r="83" spans="1:11" ht="15.75" customHeight="1" x14ac:dyDescent="0.2">
      <c r="A83" s="7"/>
      <c r="B83" s="8"/>
      <c r="C83" s="8"/>
      <c r="D83" s="8"/>
      <c r="E83" s="8"/>
      <c r="F83" s="8"/>
      <c r="G83" s="8"/>
      <c r="H83" s="8"/>
      <c r="I83" s="8"/>
      <c r="J83" s="9"/>
    </row>
    <row r="84" spans="1:11" ht="15.75" customHeight="1" thickBot="1" x14ac:dyDescent="0.25">
      <c r="A84" s="7"/>
      <c r="B84" s="8"/>
      <c r="C84" s="8"/>
      <c r="D84" s="8"/>
      <c r="E84" s="8"/>
      <c r="F84" s="8"/>
      <c r="G84" s="8"/>
      <c r="H84" s="8"/>
      <c r="I84" s="8"/>
      <c r="J84" s="9"/>
    </row>
    <row r="85" spans="1:11" ht="15.75" customHeight="1" thickBot="1" x14ac:dyDescent="0.3">
      <c r="A85" s="7"/>
      <c r="B85" s="26" t="s">
        <v>177</v>
      </c>
      <c r="C85" s="8"/>
      <c r="D85" s="152">
        <f>'Indicadores Sectoriales'!F93</f>
        <v>0</v>
      </c>
      <c r="E85" s="8"/>
      <c r="F85" s="178" t="s">
        <v>181</v>
      </c>
      <c r="G85" s="8"/>
      <c r="H85" s="8"/>
      <c r="I85" s="8"/>
      <c r="J85" s="9"/>
    </row>
    <row r="86" spans="1:11" ht="15.75" customHeight="1" x14ac:dyDescent="0.25">
      <c r="A86" s="7"/>
      <c r="B86" s="8"/>
      <c r="C86" s="8"/>
      <c r="D86" s="8"/>
      <c r="E86" s="8"/>
      <c r="F86" s="8"/>
      <c r="G86" s="8"/>
      <c r="H86" s="8"/>
      <c r="I86" s="8"/>
      <c r="J86" s="9"/>
      <c r="K86" s="19"/>
    </row>
    <row r="87" spans="1:11" ht="15.75" customHeight="1" x14ac:dyDescent="0.2">
      <c r="A87" s="7"/>
      <c r="B87" s="8"/>
      <c r="C87" s="8"/>
      <c r="D87" s="8"/>
      <c r="E87" s="8"/>
      <c r="F87" s="8"/>
      <c r="G87" s="8"/>
      <c r="H87" s="8"/>
      <c r="I87" s="8"/>
      <c r="J87" s="9"/>
    </row>
    <row r="88" spans="1:11" ht="15.75" customHeight="1" x14ac:dyDescent="0.2">
      <c r="A88" s="7"/>
      <c r="B88" s="8"/>
      <c r="C88" s="8"/>
      <c r="D88" s="8"/>
      <c r="E88" s="8"/>
      <c r="F88" s="8"/>
      <c r="G88" s="8"/>
      <c r="H88" s="8"/>
      <c r="I88" s="8"/>
      <c r="J88" s="9"/>
    </row>
    <row r="89" spans="1:11" s="15" customFormat="1" ht="15.75" customHeight="1" x14ac:dyDescent="0.25">
      <c r="A89" s="7"/>
      <c r="B89" s="8"/>
      <c r="C89" s="8"/>
      <c r="D89" s="8"/>
      <c r="E89" s="8"/>
      <c r="F89" s="8"/>
      <c r="G89" s="8"/>
      <c r="H89" s="8"/>
      <c r="I89" s="8"/>
      <c r="J89" s="9"/>
    </row>
    <row r="90" spans="1:11" ht="15.75" customHeight="1" x14ac:dyDescent="0.25">
      <c r="A90" s="12"/>
      <c r="B90" s="13" t="s">
        <v>196</v>
      </c>
      <c r="C90" s="13"/>
      <c r="D90" s="13"/>
      <c r="E90" s="13"/>
      <c r="F90" s="13"/>
      <c r="G90" s="13"/>
      <c r="H90" s="13"/>
      <c r="I90" s="13"/>
      <c r="J90" s="14"/>
    </row>
    <row r="91" spans="1:11" ht="15.75" customHeight="1" x14ac:dyDescent="0.2">
      <c r="A91" s="7"/>
      <c r="B91" s="8"/>
      <c r="C91" s="8"/>
      <c r="D91" s="8"/>
      <c r="E91" s="8"/>
      <c r="F91" s="8"/>
      <c r="G91" s="8"/>
      <c r="H91" s="8"/>
      <c r="I91" s="8"/>
      <c r="J91" s="9"/>
    </row>
    <row r="92" spans="1:11" ht="15.75" customHeight="1" thickBot="1" x14ac:dyDescent="0.25">
      <c r="A92" s="45"/>
      <c r="B92" s="46"/>
      <c r="C92" s="46"/>
      <c r="D92" s="46"/>
      <c r="E92" s="46"/>
      <c r="F92" s="46"/>
      <c r="G92" s="46"/>
      <c r="H92" s="8"/>
      <c r="I92" s="8"/>
      <c r="J92" s="9"/>
    </row>
    <row r="93" spans="1:11" ht="29.25" customHeight="1" thickBot="1" x14ac:dyDescent="0.25">
      <c r="A93" s="45"/>
      <c r="B93" s="47" t="s">
        <v>111</v>
      </c>
      <c r="C93" s="48" t="s">
        <v>112</v>
      </c>
      <c r="D93" s="48" t="s">
        <v>19</v>
      </c>
      <c r="E93" s="48" t="s">
        <v>113</v>
      </c>
      <c r="F93" s="49" t="s">
        <v>114</v>
      </c>
      <c r="G93" s="50"/>
      <c r="H93" s="8"/>
      <c r="I93" s="8"/>
      <c r="J93" s="9"/>
    </row>
    <row r="94" spans="1:11" ht="48.75" customHeight="1" thickTop="1" x14ac:dyDescent="0.2">
      <c r="A94" s="51"/>
      <c r="B94" s="52" t="s">
        <v>115</v>
      </c>
      <c r="C94" s="53" t="s">
        <v>190</v>
      </c>
      <c r="D94" s="153">
        <f>MIN(I50/POWER((O18/1000000),1/2),10)</f>
        <v>0</v>
      </c>
      <c r="E94" s="53">
        <v>0.3</v>
      </c>
      <c r="F94" s="157">
        <f>+D94*E94</f>
        <v>0</v>
      </c>
      <c r="G94" s="183"/>
      <c r="H94" s="8"/>
      <c r="I94" s="8"/>
      <c r="J94" s="9"/>
    </row>
    <row r="95" spans="1:11" ht="38.25" x14ac:dyDescent="0.2">
      <c r="A95" s="51"/>
      <c r="B95" s="54" t="s">
        <v>107</v>
      </c>
      <c r="C95" s="55" t="s">
        <v>116</v>
      </c>
      <c r="D95" s="154">
        <f>IF(E69=0,IF(E72=0,E75,E72),E69)</f>
        <v>0</v>
      </c>
      <c r="E95" s="56">
        <v>0.15</v>
      </c>
      <c r="F95" s="158">
        <f>D95*E95</f>
        <v>0</v>
      </c>
      <c r="G95" s="50"/>
      <c r="H95" s="8"/>
      <c r="I95" s="8"/>
      <c r="J95" s="9"/>
    </row>
    <row r="96" spans="1:11" ht="57.75" customHeight="1" x14ac:dyDescent="0.2">
      <c r="A96" s="51"/>
      <c r="B96" s="54" t="s">
        <v>117</v>
      </c>
      <c r="C96" s="55" t="s">
        <v>198</v>
      </c>
      <c r="D96" s="155">
        <f>MAX(0,MIN((D57-D59)/((0.2*POWER((O19/1000000),2/3))*1000000),10))</f>
        <v>0</v>
      </c>
      <c r="E96" s="57">
        <v>0.15</v>
      </c>
      <c r="F96" s="158">
        <f>D96*E96</f>
        <v>0</v>
      </c>
      <c r="G96" s="50"/>
      <c r="H96" s="8"/>
      <c r="I96" s="8"/>
      <c r="J96" s="9"/>
    </row>
    <row r="97" spans="1:13" ht="42" customHeight="1" x14ac:dyDescent="0.2">
      <c r="A97" s="51"/>
      <c r="B97" s="58" t="s">
        <v>118</v>
      </c>
      <c r="C97" s="55" t="s">
        <v>119</v>
      </c>
      <c r="D97" s="154">
        <f>IF(D81&lt;(O18*0.5),(D81/(O18*0.05)),10)</f>
        <v>0</v>
      </c>
      <c r="E97" s="56">
        <v>0.2</v>
      </c>
      <c r="F97" s="158">
        <f>D97*E97</f>
        <v>0</v>
      </c>
      <c r="G97" s="50"/>
      <c r="H97" s="8"/>
      <c r="I97" s="8"/>
      <c r="J97" s="9"/>
    </row>
    <row r="98" spans="1:13" ht="34.5" customHeight="1" thickBot="1" x14ac:dyDescent="0.25">
      <c r="A98" s="51"/>
      <c r="B98" s="59" t="s">
        <v>120</v>
      </c>
      <c r="C98" s="60" t="s">
        <v>121</v>
      </c>
      <c r="D98" s="156">
        <f>D85</f>
        <v>0</v>
      </c>
      <c r="E98" s="61">
        <v>0.2</v>
      </c>
      <c r="F98" s="159">
        <f>D98*E98</f>
        <v>0</v>
      </c>
      <c r="G98" s="50"/>
      <c r="H98" s="8"/>
      <c r="I98" s="8"/>
      <c r="J98" s="9"/>
    </row>
    <row r="99" spans="1:13" ht="41.25" customHeight="1" thickBot="1" x14ac:dyDescent="0.25">
      <c r="A99" s="51"/>
      <c r="B99" s="230" t="s">
        <v>122</v>
      </c>
      <c r="C99" s="221"/>
      <c r="D99" s="221"/>
      <c r="E99" s="231"/>
      <c r="F99" s="160">
        <f>ROUND(IF(C24="SI", (SUM(F94:F98)*(C33/C29*1.15))+(SUM(F94:F98)*(1-(C33/C29))), SUM(F94:F98)),2)</f>
        <v>0</v>
      </c>
      <c r="G99" s="224" t="str">
        <f>IF(AND(F99&gt;0,((F94+F96+F97+F98)&lt;0.5)),"Para acceder al régimen las empresas deberán alcanzar como mínimo 1 punto. Las empresas que accedan deberán obtener como mínimo 0,5 puntos en total entre los siguientes indicadores: empleo; exportaciones; producción más Limpia o I+D+i; y/o sectorial","")</f>
        <v/>
      </c>
      <c r="H99" s="225"/>
      <c r="I99" s="225"/>
      <c r="J99" s="9"/>
    </row>
    <row r="100" spans="1:13" ht="29.25" customHeight="1" x14ac:dyDescent="0.2">
      <c r="A100" s="51"/>
      <c r="B100" s="179" t="s">
        <v>197</v>
      </c>
      <c r="C100" s="161"/>
      <c r="D100" s="161"/>
      <c r="E100" s="50"/>
      <c r="F100" s="50"/>
      <c r="G100" s="50"/>
      <c r="H100" s="8"/>
      <c r="I100" s="8"/>
      <c r="J100" s="9"/>
    </row>
    <row r="101" spans="1:13" ht="22.5" customHeight="1" x14ac:dyDescent="0.2">
      <c r="A101" s="51"/>
      <c r="B101" s="174" t="str">
        <f>+IF(C24="SI", "El puntaje total obtenido se incrementa en un 15%, ya que la empresa reviste la calidad de usuario de parques industriales", "")</f>
        <v/>
      </c>
      <c r="C101" s="161"/>
      <c r="D101" s="161"/>
      <c r="E101" s="161"/>
      <c r="F101" s="161"/>
      <c r="G101" s="161"/>
      <c r="H101" s="144"/>
      <c r="I101" s="144"/>
      <c r="J101" s="162"/>
      <c r="L101" s="6" t="s">
        <v>57</v>
      </c>
      <c r="M101" s="6">
        <v>3</v>
      </c>
    </row>
    <row r="102" spans="1:13" ht="15.75" customHeight="1" thickBot="1" x14ac:dyDescent="0.25">
      <c r="A102" s="51"/>
      <c r="B102" s="161"/>
      <c r="C102" s="161"/>
      <c r="D102" s="161"/>
      <c r="E102" s="161"/>
      <c r="F102" s="161"/>
      <c r="G102" s="161"/>
      <c r="H102" s="144"/>
      <c r="I102" s="144"/>
      <c r="J102" s="162"/>
      <c r="L102" s="6" t="s">
        <v>56</v>
      </c>
      <c r="M102" s="6">
        <v>0</v>
      </c>
    </row>
    <row r="103" spans="1:13" ht="15.75" customHeight="1" thickBot="1" x14ac:dyDescent="0.3">
      <c r="A103" s="7"/>
      <c r="B103" s="226" t="s">
        <v>124</v>
      </c>
      <c r="C103" s="227"/>
      <c r="D103" s="184">
        <f>IF(F99&lt;1,0,MIN(((((F99-1)/9)*0.8)+0.2),1))</f>
        <v>0</v>
      </c>
      <c r="E103" s="163" t="str">
        <f>IF(D103&gt;0,IF(C22="SI",IF(C29&lt;3500001,"    10% extra para MyPEs con proyectos menores a UI 3.500.000 =&gt;",""),""),"")</f>
        <v/>
      </c>
      <c r="F103" s="164"/>
      <c r="G103" s="165"/>
      <c r="H103" s="166" t="str">
        <f>IF(E103="","",MIN((((F99-1)/9)*0.8)+0.3,1))</f>
        <v/>
      </c>
      <c r="I103" s="144"/>
      <c r="J103" s="162"/>
      <c r="L103" s="6" t="s">
        <v>43</v>
      </c>
      <c r="M103" s="6">
        <v>6</v>
      </c>
    </row>
    <row r="104" spans="1:13" ht="15.75" customHeight="1" x14ac:dyDescent="0.25">
      <c r="A104" s="7"/>
      <c r="B104" s="17"/>
      <c r="C104" s="17"/>
      <c r="D104" s="88"/>
      <c r="E104" s="167"/>
      <c r="F104" s="167"/>
      <c r="G104" s="165"/>
      <c r="H104" s="144"/>
      <c r="I104" s="144"/>
      <c r="J104" s="162"/>
      <c r="L104" s="6" t="s">
        <v>22</v>
      </c>
      <c r="M104" s="6">
        <v>0</v>
      </c>
    </row>
    <row r="105" spans="1:13" ht="15.75" customHeight="1" thickBot="1" x14ac:dyDescent="0.25">
      <c r="A105" s="7"/>
      <c r="B105" s="8"/>
      <c r="C105" s="8"/>
      <c r="D105" s="21"/>
      <c r="E105" s="144"/>
      <c r="F105" s="144"/>
      <c r="G105" s="144"/>
      <c r="H105" s="144"/>
      <c r="I105" s="144"/>
      <c r="J105" s="162"/>
      <c r="L105" s="6" t="s">
        <v>59</v>
      </c>
      <c r="M105" s="6">
        <v>3</v>
      </c>
    </row>
    <row r="106" spans="1:13" ht="15.75" customHeight="1" thickBot="1" x14ac:dyDescent="0.3">
      <c r="A106" s="7"/>
      <c r="B106" s="226" t="s">
        <v>125</v>
      </c>
      <c r="C106" s="227"/>
      <c r="D106" s="172">
        <f>(MAX(D103,H103)*C29)</f>
        <v>0</v>
      </c>
      <c r="E106" s="144"/>
      <c r="F106" s="144"/>
      <c r="G106" s="168" t="str">
        <f>IF(G103="","","                  (La empresa puede optar por estos beneficios o por la matriz simplificada)")</f>
        <v/>
      </c>
      <c r="H106" s="144"/>
      <c r="I106" s="144"/>
      <c r="J106" s="162"/>
      <c r="L106" s="6" t="s">
        <v>50</v>
      </c>
      <c r="M106" s="6">
        <v>3</v>
      </c>
    </row>
    <row r="107" spans="1:13" ht="15.75" customHeight="1" x14ac:dyDescent="0.2">
      <c r="A107" s="7"/>
      <c r="B107" s="8"/>
      <c r="C107" s="8"/>
      <c r="D107" s="21"/>
      <c r="E107" s="144"/>
      <c r="F107" s="144"/>
      <c r="G107" s="144"/>
      <c r="H107" s="144"/>
      <c r="I107" s="144"/>
      <c r="J107" s="162"/>
      <c r="L107" s="6" t="s">
        <v>36</v>
      </c>
      <c r="M107" s="6">
        <v>0</v>
      </c>
    </row>
    <row r="108" spans="1:13" ht="15.75" customHeight="1" thickBot="1" x14ac:dyDescent="0.25">
      <c r="A108" s="7"/>
      <c r="B108" s="8"/>
      <c r="C108" s="8"/>
      <c r="D108" s="21"/>
      <c r="E108" s="144"/>
      <c r="F108" s="144"/>
      <c r="G108" s="144"/>
      <c r="H108" s="144"/>
      <c r="I108" s="144"/>
      <c r="J108" s="162"/>
      <c r="L108" s="6" t="s">
        <v>54</v>
      </c>
      <c r="M108" s="6">
        <v>6</v>
      </c>
    </row>
    <row r="109" spans="1:13" ht="15.75" customHeight="1" thickBot="1" x14ac:dyDescent="0.3">
      <c r="A109" s="7"/>
      <c r="B109" s="226" t="s">
        <v>126</v>
      </c>
      <c r="C109" s="227"/>
      <c r="D109" s="173">
        <f>ROUND(IF(D103&gt;0,MAX(IF(C16="NO",2*D103*(5+(POWER((O18/1000000),1/5))),2*D103*(8+(POWER((O18/1000000),1/5)))),3),0),0)</f>
        <v>0</v>
      </c>
      <c r="E109" s="163" t="str">
        <f>IF(D109&gt;0,IF(C22="SI",IF(C29&lt;3500001,"      1 año extra para MyPEs con proyectos menores a UI 3.500.000 =&gt;",""),""),"")</f>
        <v/>
      </c>
      <c r="F109" s="164"/>
      <c r="G109" s="169"/>
      <c r="H109" s="170" t="str">
        <f>IF(E109="","",INT(D109+1))</f>
        <v/>
      </c>
      <c r="I109" s="144"/>
      <c r="J109" s="162"/>
      <c r="L109" s="6" t="s">
        <v>41</v>
      </c>
      <c r="M109" s="6">
        <v>0</v>
      </c>
    </row>
    <row r="110" spans="1:13" ht="15.75" customHeight="1" x14ac:dyDescent="0.2">
      <c r="A110" s="7"/>
      <c r="B110" s="8"/>
      <c r="C110" s="8"/>
      <c r="D110" s="21"/>
      <c r="E110" s="144"/>
      <c r="F110" s="144"/>
      <c r="G110" s="144"/>
      <c r="H110" s="144"/>
      <c r="I110" s="144"/>
      <c r="J110" s="162"/>
      <c r="L110" s="6" t="s">
        <v>42</v>
      </c>
      <c r="M110" s="6">
        <v>0</v>
      </c>
    </row>
    <row r="111" spans="1:13" ht="15.75" customHeight="1" x14ac:dyDescent="0.2">
      <c r="A111" s="7"/>
      <c r="B111" s="8"/>
      <c r="C111" s="8"/>
      <c r="D111" s="8"/>
      <c r="E111" s="144"/>
      <c r="F111" s="144"/>
      <c r="G111" s="171"/>
      <c r="H111" s="144"/>
      <c r="I111" s="144"/>
      <c r="J111" s="162"/>
      <c r="L111" s="6" t="s">
        <v>62</v>
      </c>
      <c r="M111" s="6">
        <v>6</v>
      </c>
    </row>
    <row r="112" spans="1:13" ht="15.75" customHeight="1" x14ac:dyDescent="0.2">
      <c r="A112" s="7"/>
      <c r="B112" s="8"/>
      <c r="C112" s="8"/>
      <c r="D112" s="8"/>
      <c r="E112" s="8"/>
      <c r="F112" s="8"/>
      <c r="G112" s="8"/>
      <c r="H112" s="8"/>
      <c r="I112" s="8"/>
      <c r="J112" s="9"/>
      <c r="L112" s="6" t="s">
        <v>73</v>
      </c>
      <c r="M112" s="6">
        <v>9</v>
      </c>
    </row>
    <row r="113" spans="1:13" ht="15.75" customHeight="1" thickBot="1" x14ac:dyDescent="0.25">
      <c r="A113" s="62"/>
      <c r="B113" s="63"/>
      <c r="C113" s="63"/>
      <c r="D113" s="63"/>
      <c r="E113" s="63"/>
      <c r="F113" s="63"/>
      <c r="G113" s="63"/>
      <c r="H113" s="63"/>
      <c r="I113" s="63"/>
      <c r="J113" s="64"/>
      <c r="L113" s="6" t="s">
        <v>48</v>
      </c>
      <c r="M113" s="6">
        <v>6</v>
      </c>
    </row>
    <row r="114" spans="1:13" ht="15.75" customHeight="1" x14ac:dyDescent="0.2">
      <c r="L114" s="6" t="s">
        <v>21</v>
      </c>
      <c r="M114" s="6">
        <v>0</v>
      </c>
    </row>
    <row r="115" spans="1:13" ht="15.75" customHeight="1" x14ac:dyDescent="0.2">
      <c r="L115" s="6" t="s">
        <v>199</v>
      </c>
      <c r="M115" s="6">
        <v>3</v>
      </c>
    </row>
    <row r="116" spans="1:13" ht="15.75" customHeight="1" x14ac:dyDescent="0.2">
      <c r="L116" s="6" t="s">
        <v>20</v>
      </c>
      <c r="M116" s="6">
        <v>3</v>
      </c>
    </row>
    <row r="117" spans="1:13" ht="15.75" customHeight="1" x14ac:dyDescent="0.2">
      <c r="L117" s="6" t="s">
        <v>69</v>
      </c>
      <c r="M117" s="6">
        <v>6</v>
      </c>
    </row>
    <row r="118" spans="1:13" ht="15.75" customHeight="1" x14ac:dyDescent="0.2">
      <c r="L118" s="6" t="s">
        <v>71</v>
      </c>
      <c r="M118" s="6">
        <v>6</v>
      </c>
    </row>
    <row r="119" spans="1:13" ht="15.75" customHeight="1" x14ac:dyDescent="0.2">
      <c r="L119" s="6" t="s">
        <v>66</v>
      </c>
      <c r="M119" s="6">
        <v>6</v>
      </c>
    </row>
    <row r="120" spans="1:13" ht="15.75" customHeight="1" x14ac:dyDescent="0.2">
      <c r="L120" s="6" t="s">
        <v>25</v>
      </c>
      <c r="M120" s="6">
        <v>0</v>
      </c>
    </row>
    <row r="121" spans="1:13" ht="15.75" customHeight="1" x14ac:dyDescent="0.2">
      <c r="L121" s="6" t="s">
        <v>44</v>
      </c>
      <c r="M121" s="6">
        <v>3</v>
      </c>
    </row>
    <row r="122" spans="1:13" ht="15.75" customHeight="1" x14ac:dyDescent="0.2">
      <c r="L122" s="6" t="s">
        <v>47</v>
      </c>
      <c r="M122" s="6">
        <v>6</v>
      </c>
    </row>
    <row r="123" spans="1:13" ht="15.75" customHeight="1" x14ac:dyDescent="0.2">
      <c r="L123" s="6" t="s">
        <v>51</v>
      </c>
      <c r="M123" s="6">
        <v>0</v>
      </c>
    </row>
    <row r="124" spans="1:13" ht="15.75" customHeight="1" x14ac:dyDescent="0.2">
      <c r="L124" s="6" t="s">
        <v>75</v>
      </c>
      <c r="M124" s="6">
        <v>6</v>
      </c>
    </row>
    <row r="125" spans="1:13" ht="15.75" customHeight="1" x14ac:dyDescent="0.2">
      <c r="L125" s="6" t="s">
        <v>23</v>
      </c>
      <c r="M125" s="6">
        <v>3</v>
      </c>
    </row>
    <row r="126" spans="1:13" ht="15.75" customHeight="1" x14ac:dyDescent="0.2">
      <c r="L126" s="6" t="s">
        <v>31</v>
      </c>
      <c r="M126" s="6">
        <v>0</v>
      </c>
    </row>
    <row r="127" spans="1:13" ht="15.75" customHeight="1" x14ac:dyDescent="0.2">
      <c r="L127" s="6" t="s">
        <v>29</v>
      </c>
      <c r="M127" s="6">
        <v>0</v>
      </c>
    </row>
    <row r="128" spans="1:13" ht="15.75" customHeight="1" x14ac:dyDescent="0.2">
      <c r="L128" s="6" t="s">
        <v>52</v>
      </c>
      <c r="M128" s="6">
        <v>0</v>
      </c>
    </row>
    <row r="129" spans="12:13" ht="15.75" customHeight="1" x14ac:dyDescent="0.2">
      <c r="L129" s="6" t="s">
        <v>63</v>
      </c>
      <c r="M129" s="6">
        <v>9</v>
      </c>
    </row>
    <row r="130" spans="12:13" ht="15.75" customHeight="1" x14ac:dyDescent="0.2">
      <c r="L130" s="6" t="s">
        <v>60</v>
      </c>
      <c r="M130" s="6">
        <v>3</v>
      </c>
    </row>
    <row r="131" spans="12:13" ht="15.75" customHeight="1" x14ac:dyDescent="0.2">
      <c r="L131" s="6" t="s">
        <v>30</v>
      </c>
      <c r="M131" s="6">
        <v>0</v>
      </c>
    </row>
    <row r="132" spans="12:13" ht="15.75" customHeight="1" x14ac:dyDescent="0.2">
      <c r="L132" s="6" t="s">
        <v>74</v>
      </c>
      <c r="M132" s="6">
        <v>9</v>
      </c>
    </row>
    <row r="133" spans="12:13" ht="15.75" customHeight="1" x14ac:dyDescent="0.2">
      <c r="L133" s="6" t="s">
        <v>39</v>
      </c>
      <c r="M133" s="6">
        <v>3</v>
      </c>
    </row>
    <row r="134" spans="12:13" ht="15.75" customHeight="1" x14ac:dyDescent="0.2">
      <c r="L134" s="6" t="s">
        <v>70</v>
      </c>
      <c r="M134" s="6">
        <v>6</v>
      </c>
    </row>
    <row r="135" spans="12:13" ht="15.75" customHeight="1" x14ac:dyDescent="0.2">
      <c r="L135" s="6" t="s">
        <v>37</v>
      </c>
      <c r="M135" s="6">
        <v>0</v>
      </c>
    </row>
    <row r="136" spans="12:13" ht="15.75" customHeight="1" x14ac:dyDescent="0.2">
      <c r="L136" s="6" t="s">
        <v>38</v>
      </c>
      <c r="M136" s="6">
        <v>3</v>
      </c>
    </row>
    <row r="137" spans="12:13" ht="15.75" customHeight="1" x14ac:dyDescent="0.2">
      <c r="L137" s="6" t="s">
        <v>77</v>
      </c>
      <c r="M137" s="6">
        <v>6</v>
      </c>
    </row>
    <row r="138" spans="12:13" ht="15.75" customHeight="1" x14ac:dyDescent="0.2">
      <c r="L138" s="6" t="s">
        <v>72</v>
      </c>
      <c r="M138" s="6">
        <v>9</v>
      </c>
    </row>
    <row r="139" spans="12:13" ht="15.75" customHeight="1" x14ac:dyDescent="0.2">
      <c r="L139" s="6" t="s">
        <v>45</v>
      </c>
      <c r="M139" s="6">
        <v>3</v>
      </c>
    </row>
    <row r="140" spans="12:13" ht="15.75" customHeight="1" x14ac:dyDescent="0.2">
      <c r="L140" s="6" t="s">
        <v>49</v>
      </c>
      <c r="M140" s="6">
        <v>0</v>
      </c>
    </row>
    <row r="141" spans="12:13" ht="15.75" customHeight="1" x14ac:dyDescent="0.2">
      <c r="L141" s="6" t="s">
        <v>65</v>
      </c>
      <c r="M141" s="6">
        <v>6</v>
      </c>
    </row>
    <row r="142" spans="12:13" ht="15.75" customHeight="1" x14ac:dyDescent="0.2">
      <c r="L142" s="6" t="s">
        <v>26</v>
      </c>
      <c r="M142" s="6">
        <v>0</v>
      </c>
    </row>
    <row r="143" spans="12:13" ht="15.75" customHeight="1" x14ac:dyDescent="0.2">
      <c r="L143" s="6" t="s">
        <v>32</v>
      </c>
      <c r="M143" s="6">
        <v>0</v>
      </c>
    </row>
    <row r="144" spans="12:13" ht="15.75" customHeight="1" x14ac:dyDescent="0.2">
      <c r="L144" s="6" t="s">
        <v>27</v>
      </c>
      <c r="M144" s="6">
        <v>0</v>
      </c>
    </row>
    <row r="145" spans="12:13" ht="15.75" customHeight="1" x14ac:dyDescent="0.2">
      <c r="L145" s="6" t="s">
        <v>64</v>
      </c>
      <c r="M145" s="6">
        <v>6</v>
      </c>
    </row>
    <row r="146" spans="12:13" ht="15.75" customHeight="1" x14ac:dyDescent="0.2">
      <c r="L146" s="6" t="s">
        <v>58</v>
      </c>
      <c r="M146" s="6">
        <v>3</v>
      </c>
    </row>
    <row r="147" spans="12:13" ht="15.75" customHeight="1" x14ac:dyDescent="0.2">
      <c r="L147" s="6" t="s">
        <v>68</v>
      </c>
      <c r="M147" s="6">
        <v>6</v>
      </c>
    </row>
    <row r="148" spans="12:13" ht="15.75" customHeight="1" x14ac:dyDescent="0.2">
      <c r="L148" s="6" t="s">
        <v>76</v>
      </c>
      <c r="M148" s="6">
        <v>6</v>
      </c>
    </row>
    <row r="149" spans="12:13" ht="15.75" customHeight="1" x14ac:dyDescent="0.2">
      <c r="L149" s="6" t="s">
        <v>33</v>
      </c>
      <c r="M149" s="6">
        <v>0</v>
      </c>
    </row>
    <row r="150" spans="12:13" ht="15.75" customHeight="1" x14ac:dyDescent="0.2">
      <c r="L150" s="6" t="s">
        <v>55</v>
      </c>
      <c r="M150" s="6">
        <v>3</v>
      </c>
    </row>
    <row r="151" spans="12:13" ht="15.75" customHeight="1" x14ac:dyDescent="0.2">
      <c r="L151" s="6" t="s">
        <v>34</v>
      </c>
      <c r="M151" s="6">
        <v>0</v>
      </c>
    </row>
    <row r="152" spans="12:13" ht="15.75" customHeight="1" x14ac:dyDescent="0.2">
      <c r="L152" s="6" t="s">
        <v>78</v>
      </c>
      <c r="M152" s="6">
        <v>9</v>
      </c>
    </row>
    <row r="153" spans="12:13" ht="15.75" customHeight="1" x14ac:dyDescent="0.2">
      <c r="L153" s="6" t="s">
        <v>40</v>
      </c>
      <c r="M153" s="6">
        <v>0</v>
      </c>
    </row>
    <row r="154" spans="12:13" ht="15.75" customHeight="1" x14ac:dyDescent="0.2">
      <c r="L154" s="6" t="s">
        <v>53</v>
      </c>
      <c r="M154" s="6">
        <v>3</v>
      </c>
    </row>
    <row r="155" spans="12:13" ht="15.75" customHeight="1" x14ac:dyDescent="0.2">
      <c r="L155" s="6" t="s">
        <v>67</v>
      </c>
      <c r="M155" s="6">
        <v>3</v>
      </c>
    </row>
    <row r="156" spans="12:13" ht="15.75" customHeight="1" x14ac:dyDescent="0.2">
      <c r="L156" s="6" t="s">
        <v>28</v>
      </c>
      <c r="M156" s="6">
        <v>0</v>
      </c>
    </row>
    <row r="157" spans="12:13" ht="15.75" customHeight="1" x14ac:dyDescent="0.2">
      <c r="L157" s="6" t="s">
        <v>61</v>
      </c>
      <c r="M157" s="6">
        <v>6</v>
      </c>
    </row>
    <row r="158" spans="12:13" ht="15.75" customHeight="1" x14ac:dyDescent="0.2">
      <c r="L158" s="6" t="s">
        <v>35</v>
      </c>
      <c r="M158" s="6">
        <v>3</v>
      </c>
    </row>
    <row r="159" spans="12:13" ht="15.75" customHeight="1" x14ac:dyDescent="0.2">
      <c r="L159" s="6" t="s">
        <v>200</v>
      </c>
      <c r="M159" s="6">
        <v>6</v>
      </c>
    </row>
    <row r="160" spans="12:13" ht="15.75" customHeight="1" x14ac:dyDescent="0.2">
      <c r="L160" s="6" t="s">
        <v>46</v>
      </c>
      <c r="M160" s="6">
        <v>3</v>
      </c>
    </row>
    <row r="161" spans="12:13" ht="15.75" customHeight="1" x14ac:dyDescent="0.2">
      <c r="L161" s="6" t="s">
        <v>159</v>
      </c>
      <c r="M161" s="6">
        <v>6</v>
      </c>
    </row>
    <row r="162" spans="12:13" ht="15.75" customHeight="1" x14ac:dyDescent="0.2">
      <c r="L162" s="6" t="s">
        <v>24</v>
      </c>
      <c r="M162" s="6">
        <v>3</v>
      </c>
    </row>
  </sheetData>
  <sheetProtection password="C1F8" sheet="1" objects="1" scenarios="1" selectLockedCells="1"/>
  <mergeCells count="10">
    <mergeCell ref="B109:C109"/>
    <mergeCell ref="B81:C81"/>
    <mergeCell ref="B99:E99"/>
    <mergeCell ref="B106:C106"/>
    <mergeCell ref="B103:C103"/>
    <mergeCell ref="F44:H44"/>
    <mergeCell ref="B57:C57"/>
    <mergeCell ref="B59:C59"/>
    <mergeCell ref="B66:C66"/>
    <mergeCell ref="G99:I99"/>
  </mergeCells>
  <phoneticPr fontId="2" type="noConversion"/>
  <conditionalFormatting sqref="C33">
    <cfRule type="expression" dxfId="9" priority="1" stopIfTrue="1">
      <formula>OR($C$24="NO",$C$24="")</formula>
    </cfRule>
  </conditionalFormatting>
  <conditionalFormatting sqref="D106 D103">
    <cfRule type="expression" dxfId="8" priority="2" stopIfTrue="1">
      <formula>$F$94+$F$96+$F$97+$F$98&lt;0.5</formula>
    </cfRule>
  </conditionalFormatting>
  <dataValidations count="12">
    <dataValidation type="decimal" operator="greaterThanOrEqual" allowBlank="1" showErrorMessage="1" errorTitle="Exportaciones con proyecto" error="El promedio anual de las exportaciones con proyecto debe ser mayor al del las exportaciones sin proyecto" sqref="D57" xr:uid="{00000000-0002-0000-0200-000000000000}">
      <formula1>D59</formula1>
    </dataValidation>
    <dataValidation type="whole" operator="lessThanOrEqual" allowBlank="1" showInputMessage="1" showErrorMessage="1" errorTitle="Exportaciones sin proyecto" error="El promedio anual de las exportaciones sin proyecto debe ser menor o igual al del las exportaciones con proyecto" sqref="D59" xr:uid="{00000000-0002-0000-0200-000001000000}">
      <formula1>D57</formula1>
    </dataValidation>
    <dataValidation type="decimal" operator="lessThanOrEqual" allowBlank="1" showInputMessage="1" showErrorMessage="1" errorTitle="Monto de inversión" error="El monto total de la inversión en Parque Industrial no puede ser mayor a la inversión total. " sqref="C33" xr:uid="{00000000-0002-0000-0200-000002000000}">
      <formula1>C29</formula1>
    </dataValidation>
    <dataValidation type="list" allowBlank="1" showInputMessage="1" showErrorMessage="1" sqref="F71:F75 D69" xr:uid="{00000000-0002-0000-0200-000003000000}">
      <formula1>$L$101:$L$162</formula1>
    </dataValidation>
    <dataValidation allowBlank="1" showErrorMessage="1" promptTitle="Tipo de Cambio $/US$" prompt="Busque el valor correspondiente en la columna D" sqref="H29" xr:uid="{00000000-0002-0000-0200-000004000000}"/>
    <dataValidation type="list" allowBlank="1" showInputMessage="1" showErrorMessage="1" sqref="C16 C24" xr:uid="{00000000-0002-0000-0200-000005000000}">
      <formula1>$K$16:$K$17</formula1>
    </dataValidation>
    <dataValidation type="list" allowBlank="1" showInputMessage="1" showErrorMessage="1" sqref="D72 D75" xr:uid="{00000000-0002-0000-0200-000006000000}">
      <formula1>$K$59:$K$76</formula1>
    </dataValidation>
    <dataValidation type="decimal" operator="greaterThanOrEqual" showInputMessage="1" showErrorMessage="1" sqref="E46" xr:uid="{00000000-0002-0000-0200-000007000000}">
      <formula1>0</formula1>
    </dataValidation>
    <dataValidation type="decimal" operator="greaterThanOrEqual" allowBlank="1" showInputMessage="1" showErrorMessage="1" errorTitle="Error en el Indicador" error="El número de empleados de cada colectivo vulnerable no puede superar el número de empleos a contratar." sqref="F46:H49" xr:uid="{00000000-0002-0000-0200-000008000000}">
      <formula1>0</formula1>
    </dataValidation>
    <dataValidation type="decimal" operator="greaterThanOrEqual" allowBlank="1" showInputMessage="1" showErrorMessage="1" sqref="D81 F29 I29" xr:uid="{00000000-0002-0000-0200-000009000000}">
      <formula1>0</formula1>
    </dataValidation>
    <dataValidation type="whole" operator="greaterThanOrEqual" allowBlank="1" showInputMessage="1" showErrorMessage="1" errorTitle="Monto de inversión" error="El monto total de la inversión no puede ser menor a la inversión en Parque Industrial.   " sqref="C29" xr:uid="{00000000-0002-0000-0200-00000A000000}">
      <formula1>C33</formula1>
    </dataValidation>
    <dataValidation type="whole" operator="greaterThanOrEqual" allowBlank="1" showInputMessage="1" showErrorMessage="1" sqref="C18 C20" xr:uid="{00000000-0002-0000-0200-00000B000000}">
      <formula1>0</formula1>
    </dataValidation>
  </dataValidations>
  <hyperlinks>
    <hyperlink ref="E52" r:id="rId1" xr:uid="{00000000-0004-0000-0200-000000000000}"/>
    <hyperlink ref="F85" location="'Indicadores Sectoriales'!A1" display="(En hoja Indicadores sectoriales)" xr:uid="{00000000-0004-0000-0200-000001000000}"/>
    <hyperlink ref="E33" r:id="rId2" xr:uid="{00000000-0004-0000-0200-000002000000}"/>
    <hyperlink ref="E34" r:id="rId3" xr:uid="{00000000-0004-0000-0200-000003000000}"/>
  </hyperlinks>
  <pageMargins left="0.75" right="0.75" top="1" bottom="1" header="0" footer="0"/>
  <pageSetup paperSize="9" orientation="portrait" horizontalDpi="4294967295" verticalDpi="4294967295"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A1:L817"/>
  <sheetViews>
    <sheetView zoomScale="90" zoomScaleNormal="90" workbookViewId="0">
      <selection activeCell="C17" sqref="C17"/>
    </sheetView>
  </sheetViews>
  <sheetFormatPr baseColWidth="10" defaultColWidth="11.42578125" defaultRowHeight="12.75" x14ac:dyDescent="0.2"/>
  <cols>
    <col min="1" max="1" width="2" style="87" customWidth="1"/>
    <col min="2" max="2" width="34.42578125" style="6" customWidth="1"/>
    <col min="3" max="3" width="11.42578125" style="6"/>
    <col min="4" max="4" width="17.85546875" style="6" customWidth="1"/>
    <col min="5" max="5" width="19.42578125" style="6" customWidth="1"/>
    <col min="6" max="6" width="17.5703125" style="6" customWidth="1"/>
    <col min="7" max="11" width="11.42578125" style="6"/>
    <col min="12" max="12" width="14.28515625" style="6" customWidth="1"/>
    <col min="13" max="13" width="11.42578125" style="6" customWidth="1"/>
    <col min="14" max="16384" width="11.42578125" style="6"/>
  </cols>
  <sheetData>
    <row r="1" spans="1:12" x14ac:dyDescent="0.2">
      <c r="A1" s="3"/>
      <c r="B1" s="4"/>
      <c r="C1" s="4"/>
      <c r="D1" s="4"/>
      <c r="E1" s="4"/>
      <c r="F1" s="4"/>
      <c r="G1" s="4"/>
      <c r="H1" s="4"/>
      <c r="I1" s="4"/>
      <c r="J1" s="4"/>
      <c r="K1" s="4"/>
      <c r="L1" s="5"/>
    </row>
    <row r="2" spans="1:12" s="15" customFormat="1" ht="15.75" customHeight="1" x14ac:dyDescent="0.25">
      <c r="A2" s="12"/>
      <c r="B2" s="13" t="s">
        <v>135</v>
      </c>
      <c r="C2" s="13"/>
      <c r="D2" s="13"/>
      <c r="E2" s="13"/>
      <c r="F2" s="13"/>
      <c r="G2" s="13"/>
      <c r="H2" s="13"/>
      <c r="I2" s="13"/>
      <c r="J2" s="13"/>
      <c r="K2" s="13"/>
      <c r="L2" s="14"/>
    </row>
    <row r="3" spans="1:12" x14ac:dyDescent="0.2">
      <c r="A3" s="7"/>
      <c r="B3" s="8"/>
      <c r="C3" s="8"/>
      <c r="D3" s="8"/>
      <c r="E3" s="8"/>
      <c r="F3" s="8"/>
      <c r="G3" s="8"/>
      <c r="H3" s="8"/>
      <c r="I3" s="8"/>
      <c r="J3" s="8"/>
      <c r="K3" s="8"/>
      <c r="L3" s="9"/>
    </row>
    <row r="4" spans="1:12" x14ac:dyDescent="0.2">
      <c r="A4" s="7"/>
      <c r="B4" s="66" t="s">
        <v>176</v>
      </c>
      <c r="C4" s="8"/>
      <c r="D4" s="8"/>
      <c r="E4" s="8"/>
      <c r="F4" s="8"/>
      <c r="G4" s="8"/>
      <c r="H4" s="8"/>
      <c r="I4" s="8"/>
      <c r="J4" s="8"/>
      <c r="K4" s="8"/>
      <c r="L4" s="9"/>
    </row>
    <row r="5" spans="1:12" x14ac:dyDescent="0.2">
      <c r="A5" s="7"/>
      <c r="B5" s="8"/>
      <c r="C5" s="8"/>
      <c r="D5" s="8"/>
      <c r="E5" s="8"/>
      <c r="F5" s="8"/>
      <c r="G5" s="8"/>
      <c r="H5" s="8"/>
      <c r="I5" s="8"/>
      <c r="J5" s="8"/>
      <c r="K5" s="8"/>
      <c r="L5" s="9"/>
    </row>
    <row r="6" spans="1:12" s="71" customFormat="1" x14ac:dyDescent="0.2">
      <c r="A6" s="65"/>
      <c r="B6" s="66" t="s">
        <v>161</v>
      </c>
      <c r="C6" s="67"/>
      <c r="D6" s="67"/>
      <c r="E6" s="67"/>
      <c r="F6" s="67"/>
      <c r="G6" s="67"/>
      <c r="H6" s="68"/>
      <c r="I6" s="69"/>
      <c r="J6" s="69"/>
      <c r="K6" s="69"/>
      <c r="L6" s="70"/>
    </row>
    <row r="7" spans="1:12" s="71" customFormat="1" x14ac:dyDescent="0.2">
      <c r="A7" s="65"/>
      <c r="B7" s="72"/>
      <c r="C7" s="69"/>
      <c r="D7" s="69"/>
      <c r="E7" s="69"/>
      <c r="F7" s="69"/>
      <c r="G7" s="69"/>
      <c r="H7" s="73"/>
      <c r="I7" s="69"/>
      <c r="J7" s="69"/>
      <c r="K7" s="69"/>
      <c r="L7" s="70"/>
    </row>
    <row r="8" spans="1:12" s="76" customFormat="1" x14ac:dyDescent="0.2">
      <c r="A8" s="74"/>
      <c r="B8" s="66" t="s">
        <v>189</v>
      </c>
      <c r="C8" s="66"/>
      <c r="D8" s="67"/>
      <c r="E8" s="67"/>
      <c r="F8" s="67"/>
      <c r="G8" s="67"/>
      <c r="H8" s="68"/>
      <c r="I8" s="67"/>
      <c r="J8" s="67"/>
      <c r="K8" s="67"/>
      <c r="L8" s="75"/>
    </row>
    <row r="9" spans="1:12" s="71" customFormat="1" x14ac:dyDescent="0.2">
      <c r="A9" s="65"/>
      <c r="B9" s="66"/>
      <c r="C9" s="66"/>
      <c r="D9" s="67"/>
      <c r="E9" s="67"/>
      <c r="F9" s="67"/>
      <c r="G9" s="67"/>
      <c r="H9" s="68"/>
      <c r="I9" s="69"/>
      <c r="J9" s="69"/>
      <c r="K9" s="69"/>
      <c r="L9" s="70"/>
    </row>
    <row r="10" spans="1:12" x14ac:dyDescent="0.2">
      <c r="A10" s="7"/>
      <c r="B10" s="8"/>
      <c r="C10" s="8"/>
      <c r="D10" s="8"/>
      <c r="E10" s="8"/>
      <c r="F10" s="8"/>
      <c r="G10" s="8"/>
      <c r="H10" s="8"/>
      <c r="I10" s="8"/>
      <c r="J10" s="8"/>
      <c r="K10" s="8"/>
      <c r="L10" s="9"/>
    </row>
    <row r="11" spans="1:12" x14ac:dyDescent="0.2">
      <c r="A11" s="7"/>
      <c r="B11" s="8"/>
      <c r="C11" s="8"/>
      <c r="D11" s="8"/>
      <c r="E11" s="8"/>
      <c r="F11" s="8"/>
      <c r="G11" s="8"/>
      <c r="H11" s="8"/>
      <c r="I11" s="8"/>
      <c r="J11" s="8"/>
      <c r="K11" s="8"/>
      <c r="L11" s="9"/>
    </row>
    <row r="12" spans="1:12" s="79" customFormat="1" x14ac:dyDescent="0.2">
      <c r="A12" s="77"/>
      <c r="B12" s="23" t="s">
        <v>152</v>
      </c>
      <c r="C12" s="23"/>
      <c r="D12" s="23"/>
      <c r="E12" s="23"/>
      <c r="F12" s="23"/>
      <c r="G12" s="23"/>
      <c r="H12" s="8"/>
      <c r="I12" s="23"/>
      <c r="J12" s="23"/>
      <c r="K12" s="23"/>
      <c r="L12" s="78"/>
    </row>
    <row r="13" spans="1:12" x14ac:dyDescent="0.2">
      <c r="A13" s="7"/>
      <c r="B13" s="8"/>
      <c r="C13" s="8"/>
      <c r="D13" s="8"/>
      <c r="E13" s="8"/>
      <c r="F13" s="8"/>
      <c r="G13" s="8"/>
      <c r="H13" s="8"/>
      <c r="I13" s="8"/>
      <c r="J13" s="8"/>
      <c r="K13" s="8"/>
      <c r="L13" s="9"/>
    </row>
    <row r="14" spans="1:12" x14ac:dyDescent="0.2">
      <c r="A14" s="7"/>
      <c r="B14" s="8" t="s">
        <v>136</v>
      </c>
      <c r="C14" s="8"/>
      <c r="D14" s="8"/>
      <c r="E14" s="8"/>
      <c r="F14" s="8"/>
      <c r="G14" s="8"/>
      <c r="H14" s="8"/>
      <c r="I14" s="8"/>
      <c r="J14" s="8"/>
      <c r="K14" s="8"/>
      <c r="L14" s="9"/>
    </row>
    <row r="15" spans="1:12" x14ac:dyDescent="0.2">
      <c r="A15" s="7"/>
      <c r="B15" s="8"/>
      <c r="C15" s="8"/>
      <c r="D15" s="8"/>
      <c r="E15" s="8"/>
      <c r="F15" s="8"/>
      <c r="G15" s="8"/>
      <c r="H15" s="8"/>
      <c r="I15" s="8"/>
      <c r="J15" s="8"/>
      <c r="K15" s="8"/>
      <c r="L15" s="9"/>
    </row>
    <row r="16" spans="1:12" ht="13.5" thickBot="1" x14ac:dyDescent="0.25">
      <c r="A16" s="7"/>
      <c r="B16" s="8"/>
      <c r="C16" s="8"/>
      <c r="D16" s="8"/>
      <c r="E16" s="8"/>
      <c r="F16" s="8"/>
      <c r="G16" s="8"/>
      <c r="H16" s="8"/>
      <c r="I16" s="8"/>
      <c r="J16" s="8"/>
      <c r="K16" s="8"/>
      <c r="L16" s="9"/>
    </row>
    <row r="17" spans="1:12" ht="13.5" thickBot="1" x14ac:dyDescent="0.25">
      <c r="A17" s="7"/>
      <c r="B17" s="20" t="s">
        <v>157</v>
      </c>
      <c r="C17" s="2"/>
      <c r="D17" s="8"/>
      <c r="E17" s="8"/>
      <c r="F17" s="8"/>
      <c r="G17" s="8"/>
      <c r="H17" s="8"/>
      <c r="I17" s="8"/>
      <c r="J17" s="8"/>
      <c r="K17" s="8"/>
      <c r="L17" s="9"/>
    </row>
    <row r="18" spans="1:12" ht="13.5" thickBot="1" x14ac:dyDescent="0.25">
      <c r="A18" s="7"/>
      <c r="B18" s="8"/>
      <c r="C18" s="8"/>
      <c r="D18" s="8"/>
      <c r="E18" s="8"/>
      <c r="F18" s="8"/>
      <c r="G18" s="8"/>
      <c r="H18" s="8"/>
      <c r="I18" s="8"/>
      <c r="J18" s="8"/>
      <c r="K18" s="8"/>
      <c r="L18" s="9"/>
    </row>
    <row r="19" spans="1:12" ht="13.5" thickBot="1" x14ac:dyDescent="0.25">
      <c r="A19" s="7"/>
      <c r="B19" s="20" t="s">
        <v>4</v>
      </c>
      <c r="C19" s="152">
        <f>MIN(10,3*(C17/POWER(Simulador!O18/1000000,0.5)))</f>
        <v>0</v>
      </c>
      <c r="D19" s="8"/>
      <c r="E19" s="8"/>
      <c r="F19" s="8"/>
      <c r="G19" s="8"/>
      <c r="H19" s="8"/>
      <c r="I19" s="8"/>
      <c r="J19" s="8"/>
      <c r="K19" s="8"/>
      <c r="L19" s="9"/>
    </row>
    <row r="20" spans="1:12" x14ac:dyDescent="0.2">
      <c r="A20" s="7"/>
      <c r="B20" s="8"/>
      <c r="C20" s="8"/>
      <c r="D20" s="8"/>
      <c r="E20" s="8"/>
      <c r="F20" s="8"/>
      <c r="G20" s="8"/>
      <c r="H20" s="8"/>
      <c r="I20" s="8"/>
      <c r="J20" s="8"/>
      <c r="K20" s="8"/>
      <c r="L20" s="9"/>
    </row>
    <row r="21" spans="1:12" x14ac:dyDescent="0.2">
      <c r="A21" s="7"/>
      <c r="B21" s="8"/>
      <c r="C21" s="8"/>
      <c r="D21" s="8"/>
      <c r="E21" s="8"/>
      <c r="F21" s="8"/>
      <c r="G21" s="8"/>
      <c r="H21" s="8"/>
      <c r="I21" s="8"/>
      <c r="J21" s="8"/>
      <c r="K21" s="8"/>
      <c r="L21" s="9"/>
    </row>
    <row r="22" spans="1:12" x14ac:dyDescent="0.2">
      <c r="A22" s="7"/>
      <c r="B22" s="8"/>
      <c r="C22" s="8"/>
      <c r="D22" s="8"/>
      <c r="E22" s="8"/>
      <c r="F22" s="8"/>
      <c r="G22" s="8"/>
      <c r="H22" s="8"/>
      <c r="I22" s="8"/>
      <c r="J22" s="8"/>
      <c r="K22" s="8"/>
      <c r="L22" s="9"/>
    </row>
    <row r="23" spans="1:12" x14ac:dyDescent="0.2">
      <c r="A23" s="7"/>
      <c r="B23" s="8"/>
      <c r="C23" s="8"/>
      <c r="D23" s="8"/>
      <c r="E23" s="8"/>
      <c r="F23" s="8"/>
      <c r="G23" s="8"/>
      <c r="H23" s="8"/>
      <c r="I23" s="8"/>
      <c r="J23" s="8"/>
      <c r="K23" s="8"/>
      <c r="L23" s="9"/>
    </row>
    <row r="24" spans="1:12" s="79" customFormat="1" x14ac:dyDescent="0.2">
      <c r="A24" s="77"/>
      <c r="B24" s="23" t="s">
        <v>153</v>
      </c>
      <c r="C24" s="23"/>
      <c r="D24" s="23"/>
      <c r="E24" s="23"/>
      <c r="F24" s="23"/>
      <c r="G24" s="23"/>
      <c r="H24" s="25"/>
      <c r="I24" s="23"/>
      <c r="J24" s="23"/>
      <c r="K24" s="23"/>
      <c r="L24" s="78"/>
    </row>
    <row r="25" spans="1:12" x14ac:dyDescent="0.2">
      <c r="A25" s="7"/>
      <c r="B25" s="8"/>
      <c r="C25" s="8"/>
      <c r="D25" s="8"/>
      <c r="E25" s="8"/>
      <c r="F25" s="8"/>
      <c r="G25" s="8"/>
      <c r="H25" s="8"/>
      <c r="I25" s="8"/>
      <c r="J25" s="8"/>
      <c r="K25" s="8"/>
      <c r="L25" s="9"/>
    </row>
    <row r="26" spans="1:12" x14ac:dyDescent="0.2">
      <c r="A26" s="7"/>
      <c r="B26" s="232" t="s">
        <v>137</v>
      </c>
      <c r="C26" s="232"/>
      <c r="D26" s="232"/>
      <c r="E26" s="232"/>
      <c r="F26" s="232"/>
      <c r="G26" s="232"/>
      <c r="H26" s="8"/>
      <c r="I26" s="8"/>
      <c r="J26" s="8"/>
      <c r="K26" s="8"/>
      <c r="L26" s="9"/>
    </row>
    <row r="27" spans="1:12" x14ac:dyDescent="0.2">
      <c r="A27" s="7"/>
      <c r="B27" s="8"/>
      <c r="C27" s="8"/>
      <c r="D27" s="8"/>
      <c r="E27" s="8"/>
      <c r="F27" s="8"/>
      <c r="G27" s="8"/>
      <c r="H27" s="8"/>
      <c r="I27" s="8"/>
      <c r="J27" s="8"/>
      <c r="K27" s="8"/>
      <c r="L27" s="9"/>
    </row>
    <row r="28" spans="1:12" ht="13.5" thickBot="1" x14ac:dyDescent="0.25">
      <c r="A28" s="7"/>
      <c r="B28" s="8"/>
      <c r="C28" s="8"/>
      <c r="D28" s="8"/>
      <c r="E28" s="8"/>
      <c r="F28" s="8"/>
      <c r="G28" s="8"/>
      <c r="H28" s="8"/>
      <c r="I28" s="8"/>
      <c r="J28" s="8"/>
      <c r="K28" s="8"/>
      <c r="L28" s="9"/>
    </row>
    <row r="29" spans="1:12" ht="13.5" thickBot="1" x14ac:dyDescent="0.25">
      <c r="A29" s="7"/>
      <c r="B29" s="228" t="s">
        <v>139</v>
      </c>
      <c r="C29" s="233"/>
      <c r="D29" s="229"/>
      <c r="E29" s="234"/>
      <c r="F29" s="235"/>
      <c r="G29" s="8"/>
      <c r="H29" s="8"/>
      <c r="I29" s="8"/>
      <c r="J29" s="8"/>
      <c r="K29" s="8"/>
      <c r="L29" s="9"/>
    </row>
    <row r="30" spans="1:12" ht="13.5" thickBot="1" x14ac:dyDescent="0.25">
      <c r="A30" s="7"/>
      <c r="B30" s="8"/>
      <c r="C30" s="8"/>
      <c r="D30" s="8"/>
      <c r="E30" s="23"/>
      <c r="F30" s="23"/>
      <c r="G30" s="8"/>
      <c r="H30" s="8"/>
      <c r="I30" s="8"/>
      <c r="J30" s="8"/>
      <c r="K30" s="8"/>
      <c r="L30" s="9"/>
    </row>
    <row r="31" spans="1:12" ht="13.5" thickBot="1" x14ac:dyDescent="0.25">
      <c r="A31" s="7"/>
      <c r="B31" s="228" t="s">
        <v>4</v>
      </c>
      <c r="C31" s="233" t="e">
        <f>+C26/Simulador!C29</f>
        <v>#DIV/0!</v>
      </c>
      <c r="D31" s="229"/>
      <c r="E31" s="236">
        <f>IF(E29&lt;(Simulador!O18*0.05),0,MIN(((E29/Simulador!O18)*10*2),10))</f>
        <v>0</v>
      </c>
      <c r="F31" s="237"/>
      <c r="G31" s="8"/>
      <c r="H31" s="8"/>
      <c r="I31" s="8"/>
      <c r="J31" s="8"/>
      <c r="K31" s="8"/>
      <c r="L31" s="9"/>
    </row>
    <row r="32" spans="1:12" x14ac:dyDescent="0.2">
      <c r="A32" s="7"/>
      <c r="B32" s="22"/>
      <c r="C32" s="22"/>
      <c r="D32" s="22"/>
      <c r="E32" s="22"/>
      <c r="F32" s="22"/>
      <c r="G32" s="8"/>
      <c r="H32" s="8"/>
      <c r="I32" s="8"/>
      <c r="J32" s="8"/>
      <c r="K32" s="8"/>
      <c r="L32" s="9"/>
    </row>
    <row r="33" spans="1:12" x14ac:dyDescent="0.2">
      <c r="A33" s="7"/>
      <c r="B33" s="22"/>
      <c r="C33" s="22"/>
      <c r="D33" s="22"/>
      <c r="E33" s="22"/>
      <c r="F33" s="22"/>
      <c r="G33" s="8"/>
      <c r="H33" s="8"/>
      <c r="I33" s="8"/>
      <c r="J33" s="8"/>
      <c r="K33" s="8"/>
      <c r="L33" s="9"/>
    </row>
    <row r="34" spans="1:12" x14ac:dyDescent="0.2">
      <c r="A34" s="7"/>
      <c r="B34" s="22"/>
      <c r="C34" s="22"/>
      <c r="D34" s="22"/>
      <c r="E34" s="22"/>
      <c r="F34" s="22"/>
      <c r="G34" s="8"/>
      <c r="H34" s="8"/>
      <c r="I34" s="8"/>
      <c r="J34" s="8"/>
      <c r="K34" s="8"/>
      <c r="L34" s="9"/>
    </row>
    <row r="35" spans="1:12" x14ac:dyDescent="0.2">
      <c r="A35" s="7"/>
      <c r="B35" s="232" t="s">
        <v>138</v>
      </c>
      <c r="C35" s="232"/>
      <c r="D35" s="232"/>
      <c r="E35" s="232"/>
      <c r="F35" s="232"/>
      <c r="G35" s="232"/>
      <c r="H35" s="8"/>
      <c r="I35" s="8"/>
      <c r="J35" s="8"/>
      <c r="K35" s="8"/>
      <c r="L35" s="9"/>
    </row>
    <row r="36" spans="1:12" ht="13.5" thickBot="1" x14ac:dyDescent="0.25">
      <c r="A36" s="7"/>
      <c r="B36" s="22"/>
      <c r="C36" s="22"/>
      <c r="D36" s="22"/>
      <c r="E36" s="22"/>
      <c r="F36" s="22"/>
      <c r="G36" s="8"/>
      <c r="H36" s="8"/>
      <c r="I36" s="8"/>
      <c r="J36" s="8"/>
      <c r="K36" s="8"/>
      <c r="L36" s="9"/>
    </row>
    <row r="37" spans="1:12" ht="13.5" thickBot="1" x14ac:dyDescent="0.25">
      <c r="A37" s="7"/>
      <c r="B37" s="228" t="s">
        <v>140</v>
      </c>
      <c r="C37" s="233"/>
      <c r="D37" s="229"/>
      <c r="E37" s="234"/>
      <c r="F37" s="235"/>
      <c r="G37" s="8"/>
      <c r="H37" s="8"/>
      <c r="I37" s="8"/>
      <c r="J37" s="8"/>
      <c r="K37" s="8"/>
      <c r="L37" s="9"/>
    </row>
    <row r="38" spans="1:12" ht="13.5" thickBot="1" x14ac:dyDescent="0.25">
      <c r="A38" s="7"/>
      <c r="B38" s="8"/>
      <c r="C38" s="8"/>
      <c r="D38" s="8"/>
      <c r="E38" s="23"/>
      <c r="F38" s="23"/>
      <c r="G38" s="8"/>
      <c r="H38" s="8"/>
      <c r="I38" s="8"/>
      <c r="J38" s="8"/>
      <c r="K38" s="8"/>
      <c r="L38" s="9"/>
    </row>
    <row r="39" spans="1:12" ht="13.5" thickBot="1" x14ac:dyDescent="0.25">
      <c r="A39" s="7"/>
      <c r="B39" s="228" t="s">
        <v>4</v>
      </c>
      <c r="C39" s="233" t="e">
        <f>+C34/Simulador!C37</f>
        <v>#DIV/0!</v>
      </c>
      <c r="D39" s="229"/>
      <c r="E39" s="236">
        <f>IF(E37&lt;(Simulador!O18*0.1),0,MIN(((E37/Simulador!O18)*10),5))</f>
        <v>0</v>
      </c>
      <c r="F39" s="237"/>
      <c r="G39" s="8"/>
      <c r="H39" s="8"/>
      <c r="I39" s="8"/>
      <c r="J39" s="8"/>
      <c r="K39" s="8"/>
      <c r="L39" s="9"/>
    </row>
    <row r="40" spans="1:12" x14ac:dyDescent="0.2">
      <c r="A40" s="7"/>
      <c r="B40" s="8"/>
      <c r="C40" s="8"/>
      <c r="D40" s="8"/>
      <c r="E40" s="8"/>
      <c r="F40" s="8"/>
      <c r="G40" s="8"/>
      <c r="H40" s="8"/>
      <c r="I40" s="8"/>
      <c r="J40" s="8"/>
      <c r="K40" s="8"/>
      <c r="L40" s="9"/>
    </row>
    <row r="41" spans="1:12" x14ac:dyDescent="0.2">
      <c r="A41" s="7"/>
      <c r="B41" s="8"/>
      <c r="C41" s="8"/>
      <c r="D41" s="8"/>
      <c r="E41" s="8"/>
      <c r="F41" s="8"/>
      <c r="G41" s="8"/>
      <c r="H41" s="8"/>
      <c r="I41" s="8"/>
      <c r="J41" s="8"/>
      <c r="K41" s="8"/>
      <c r="L41" s="9"/>
    </row>
    <row r="42" spans="1:12" x14ac:dyDescent="0.2">
      <c r="A42" s="7"/>
      <c r="B42" s="8"/>
      <c r="C42" s="8"/>
      <c r="D42" s="8"/>
      <c r="E42" s="217" t="str">
        <f>IF((E29+E37)&gt;Simulador!C29,"La suma de las inversiones financiadas con cada instrumento no debe superar el monto total invertido","")</f>
        <v/>
      </c>
      <c r="F42" s="8"/>
      <c r="G42" s="8"/>
      <c r="H42" s="8"/>
      <c r="I42" s="8"/>
      <c r="J42" s="8"/>
      <c r="K42" s="8"/>
      <c r="L42" s="9"/>
    </row>
    <row r="43" spans="1:12" x14ac:dyDescent="0.2">
      <c r="A43" s="7"/>
      <c r="B43" s="8"/>
      <c r="C43" s="8"/>
      <c r="D43" s="8"/>
      <c r="E43" s="8"/>
      <c r="F43" s="8"/>
      <c r="G43" s="8"/>
      <c r="H43" s="8"/>
      <c r="I43" s="8"/>
      <c r="J43" s="8"/>
      <c r="K43" s="8"/>
      <c r="L43" s="9"/>
    </row>
    <row r="44" spans="1:12" s="79" customFormat="1" x14ac:dyDescent="0.2">
      <c r="A44" s="77"/>
      <c r="B44" s="23" t="s">
        <v>154</v>
      </c>
      <c r="C44" s="23"/>
      <c r="D44" s="23"/>
      <c r="E44" s="23"/>
      <c r="F44" s="23"/>
      <c r="G44" s="23"/>
      <c r="H44" s="8"/>
      <c r="I44" s="23"/>
      <c r="J44" s="23"/>
      <c r="K44" s="23"/>
      <c r="L44" s="78"/>
    </row>
    <row r="45" spans="1:12" x14ac:dyDescent="0.2">
      <c r="A45" s="7"/>
      <c r="B45" s="8"/>
      <c r="C45" s="8"/>
      <c r="D45" s="8"/>
      <c r="E45" s="8"/>
      <c r="F45" s="8"/>
      <c r="G45" s="8"/>
      <c r="H45" s="8"/>
      <c r="I45" s="8"/>
      <c r="J45" s="8"/>
      <c r="K45" s="8"/>
      <c r="L45" s="9"/>
    </row>
    <row r="46" spans="1:12" x14ac:dyDescent="0.2">
      <c r="A46" s="7"/>
      <c r="B46" s="25" t="s">
        <v>146</v>
      </c>
      <c r="C46" s="8"/>
      <c r="D46" s="8"/>
      <c r="E46" s="8"/>
      <c r="F46" s="8"/>
      <c r="G46" s="8"/>
      <c r="H46" s="8"/>
      <c r="I46" s="8"/>
      <c r="J46" s="8"/>
      <c r="K46" s="8"/>
      <c r="L46" s="9"/>
    </row>
    <row r="47" spans="1:12" ht="13.5" thickBot="1" x14ac:dyDescent="0.25">
      <c r="A47" s="7"/>
      <c r="B47" s="8"/>
      <c r="C47" s="8"/>
      <c r="D47" s="8"/>
      <c r="E47" s="8"/>
      <c r="F47" s="8"/>
      <c r="G47" s="8"/>
      <c r="H47" s="8"/>
      <c r="I47" s="8"/>
      <c r="J47" s="8"/>
      <c r="K47" s="8"/>
      <c r="L47" s="9"/>
    </row>
    <row r="48" spans="1:12" ht="13.5" thickBot="1" x14ac:dyDescent="0.25">
      <c r="A48" s="7"/>
      <c r="B48" s="244" t="s">
        <v>2</v>
      </c>
      <c r="C48" s="245"/>
      <c r="D48" s="30" t="s">
        <v>113</v>
      </c>
      <c r="E48" s="29" t="s">
        <v>149</v>
      </c>
      <c r="F48" s="80" t="s">
        <v>147</v>
      </c>
      <c r="G48" s="8"/>
      <c r="H48" s="8"/>
      <c r="I48" s="8"/>
      <c r="J48" s="8"/>
      <c r="K48" s="8"/>
      <c r="L48" s="9"/>
    </row>
    <row r="49" spans="1:12" ht="30" customHeight="1" thickTop="1" x14ac:dyDescent="0.2">
      <c r="A49" s="7"/>
      <c r="B49" s="238" t="s">
        <v>142</v>
      </c>
      <c r="C49" s="239"/>
      <c r="D49" s="81">
        <v>0.25</v>
      </c>
      <c r="E49" s="124"/>
      <c r="F49" s="175">
        <f>IF(E49=1,E49*D49,IF(E49=2,E49*D49,IF(E49=3,E49*D49,0)))</f>
        <v>0</v>
      </c>
      <c r="G49" s="8"/>
      <c r="H49" s="8"/>
      <c r="I49" s="8"/>
      <c r="J49" s="8"/>
      <c r="K49" s="8"/>
      <c r="L49" s="9"/>
    </row>
    <row r="50" spans="1:12" ht="30" customHeight="1" x14ac:dyDescent="0.2">
      <c r="A50" s="7"/>
      <c r="B50" s="240" t="s">
        <v>188</v>
      </c>
      <c r="C50" s="241"/>
      <c r="D50" s="81">
        <v>0.15</v>
      </c>
      <c r="E50" s="124"/>
      <c r="F50" s="175">
        <f t="shared" ref="F50:F53" si="0">IF(E50=1,E50*D50,IF(E50=2,E50*D50,IF(E50=3,E50*D50,0)))</f>
        <v>0</v>
      </c>
      <c r="G50" s="8"/>
      <c r="H50" s="8"/>
      <c r="I50" s="8"/>
      <c r="J50" s="8"/>
      <c r="K50" s="8"/>
      <c r="L50" s="9"/>
    </row>
    <row r="51" spans="1:12" ht="30" customHeight="1" x14ac:dyDescent="0.2">
      <c r="A51" s="7"/>
      <c r="B51" s="240" t="s">
        <v>143</v>
      </c>
      <c r="C51" s="241"/>
      <c r="D51" s="81">
        <v>0.1</v>
      </c>
      <c r="E51" s="124"/>
      <c r="F51" s="175">
        <f t="shared" si="0"/>
        <v>0</v>
      </c>
      <c r="G51" s="8"/>
      <c r="H51" s="8"/>
      <c r="I51" s="8"/>
      <c r="J51" s="8"/>
      <c r="K51" s="8"/>
      <c r="L51" s="9"/>
    </row>
    <row r="52" spans="1:12" ht="30" customHeight="1" x14ac:dyDescent="0.2">
      <c r="A52" s="7"/>
      <c r="B52" s="240" t="s">
        <v>144</v>
      </c>
      <c r="C52" s="241"/>
      <c r="D52" s="81">
        <v>0.25</v>
      </c>
      <c r="E52" s="124"/>
      <c r="F52" s="175">
        <f t="shared" si="0"/>
        <v>0</v>
      </c>
      <c r="G52" s="8"/>
      <c r="H52" s="8"/>
      <c r="I52" s="8"/>
      <c r="J52" s="8"/>
      <c r="K52" s="8"/>
      <c r="L52" s="9"/>
    </row>
    <row r="53" spans="1:12" ht="30.75" customHeight="1" thickBot="1" x14ac:dyDescent="0.25">
      <c r="A53" s="7"/>
      <c r="B53" s="242" t="s">
        <v>145</v>
      </c>
      <c r="C53" s="243"/>
      <c r="D53" s="82">
        <v>0.25</v>
      </c>
      <c r="E53" s="124"/>
      <c r="F53" s="175">
        <f t="shared" si="0"/>
        <v>0</v>
      </c>
      <c r="G53" s="8"/>
      <c r="H53" s="8"/>
      <c r="I53" s="8"/>
      <c r="J53" s="8"/>
      <c r="K53" s="8"/>
      <c r="L53" s="9"/>
    </row>
    <row r="54" spans="1:12" ht="18.75" customHeight="1" thickBot="1" x14ac:dyDescent="0.25">
      <c r="A54" s="7"/>
      <c r="B54" s="83"/>
      <c r="C54" s="83"/>
      <c r="D54" s="84"/>
      <c r="E54" s="85" t="s">
        <v>13</v>
      </c>
      <c r="F54" s="176">
        <f>SUM(F49:F53)</f>
        <v>0</v>
      </c>
      <c r="G54" s="8"/>
      <c r="H54" s="8"/>
      <c r="I54" s="8"/>
      <c r="J54" s="8"/>
      <c r="K54" s="8"/>
      <c r="L54" s="9"/>
    </row>
    <row r="55" spans="1:12" ht="15.75" customHeight="1" x14ac:dyDescent="0.2">
      <c r="A55" s="7"/>
      <c r="B55" s="83"/>
      <c r="C55" s="83"/>
      <c r="D55" s="84"/>
      <c r="E55" s="84"/>
      <c r="F55" s="84"/>
      <c r="G55" s="8"/>
      <c r="H55" s="8"/>
      <c r="I55" s="8"/>
      <c r="J55" s="8"/>
      <c r="K55" s="8"/>
      <c r="L55" s="9"/>
    </row>
    <row r="56" spans="1:12" ht="13.5" thickBot="1" x14ac:dyDescent="0.25">
      <c r="A56" s="7"/>
      <c r="B56" s="8"/>
      <c r="C56" s="8"/>
      <c r="D56" s="8"/>
      <c r="E56" s="8"/>
      <c r="F56" s="8"/>
      <c r="G56" s="8"/>
      <c r="H56" s="8"/>
      <c r="I56" s="8"/>
      <c r="J56" s="8"/>
      <c r="K56" s="8"/>
      <c r="L56" s="9"/>
    </row>
    <row r="57" spans="1:12" ht="13.5" thickBot="1" x14ac:dyDescent="0.25">
      <c r="A57" s="7"/>
      <c r="B57" s="20" t="s">
        <v>4</v>
      </c>
      <c r="C57" s="177">
        <f>F54</f>
        <v>0</v>
      </c>
      <c r="D57" s="8"/>
      <c r="E57" s="8"/>
      <c r="F57" s="8"/>
      <c r="G57" s="8"/>
      <c r="H57" s="8"/>
      <c r="I57" s="8"/>
      <c r="J57" s="8"/>
      <c r="K57" s="8"/>
      <c r="L57" s="9"/>
    </row>
    <row r="58" spans="1:12" x14ac:dyDescent="0.2">
      <c r="A58" s="7"/>
      <c r="B58" s="8"/>
      <c r="C58" s="8"/>
      <c r="D58" s="8"/>
      <c r="E58" s="8"/>
      <c r="F58" s="8"/>
      <c r="G58" s="8"/>
      <c r="H58" s="8"/>
      <c r="I58" s="8"/>
      <c r="J58" s="8"/>
      <c r="K58" s="8"/>
      <c r="L58" s="9"/>
    </row>
    <row r="59" spans="1:12" x14ac:dyDescent="0.2">
      <c r="A59" s="7"/>
      <c r="B59" s="8"/>
      <c r="C59" s="8"/>
      <c r="D59" s="8"/>
      <c r="E59" s="8"/>
      <c r="F59" s="8"/>
      <c r="G59" s="8"/>
      <c r="H59" s="8"/>
      <c r="I59" s="8"/>
      <c r="J59" s="8"/>
      <c r="K59" s="8"/>
      <c r="L59" s="9"/>
    </row>
    <row r="60" spans="1:12" x14ac:dyDescent="0.2">
      <c r="A60" s="7"/>
      <c r="B60" s="8"/>
      <c r="C60" s="8"/>
      <c r="D60" s="8"/>
      <c r="E60" s="8"/>
      <c r="F60" s="8"/>
      <c r="G60" s="8"/>
      <c r="H60" s="8"/>
      <c r="I60" s="8"/>
      <c r="J60" s="8"/>
      <c r="K60" s="8"/>
      <c r="L60" s="9"/>
    </row>
    <row r="61" spans="1:12" x14ac:dyDescent="0.2">
      <c r="A61" s="7"/>
      <c r="B61" s="8"/>
      <c r="C61" s="8"/>
      <c r="D61" s="8"/>
      <c r="E61" s="8"/>
      <c r="F61" s="8"/>
      <c r="G61" s="8"/>
      <c r="H61" s="8"/>
      <c r="I61" s="8"/>
      <c r="J61" s="8"/>
      <c r="K61" s="8"/>
      <c r="L61" s="9"/>
    </row>
    <row r="62" spans="1:12" s="79" customFormat="1" x14ac:dyDescent="0.2">
      <c r="A62" s="77"/>
      <c r="B62" s="23" t="s">
        <v>155</v>
      </c>
      <c r="C62" s="23"/>
      <c r="D62" s="23"/>
      <c r="E62" s="23"/>
      <c r="F62" s="23"/>
      <c r="G62" s="23"/>
      <c r="H62" s="8"/>
      <c r="I62" s="23"/>
      <c r="J62" s="23"/>
      <c r="K62" s="23"/>
      <c r="L62" s="78"/>
    </row>
    <row r="63" spans="1:12" x14ac:dyDescent="0.2">
      <c r="A63" s="7"/>
      <c r="B63" s="23"/>
      <c r="C63" s="8"/>
      <c r="D63" s="8"/>
      <c r="E63" s="8"/>
      <c r="F63" s="8"/>
      <c r="G63" s="8"/>
      <c r="H63" s="8"/>
      <c r="I63" s="8"/>
      <c r="J63" s="8"/>
      <c r="K63" s="8"/>
      <c r="L63" s="9"/>
    </row>
    <row r="64" spans="1:12" x14ac:dyDescent="0.2">
      <c r="A64" s="7"/>
      <c r="B64" s="25" t="s">
        <v>148</v>
      </c>
      <c r="C64" s="8"/>
      <c r="D64" s="8"/>
      <c r="E64" s="8"/>
      <c r="F64" s="8"/>
      <c r="G64" s="8"/>
      <c r="H64" s="8"/>
      <c r="I64" s="8"/>
      <c r="J64" s="8"/>
      <c r="K64" s="8"/>
      <c r="L64" s="9"/>
    </row>
    <row r="65" spans="1:12" x14ac:dyDescent="0.2">
      <c r="A65" s="7"/>
      <c r="B65" s="8"/>
      <c r="C65" s="8"/>
      <c r="D65" s="8"/>
      <c r="E65" s="8"/>
      <c r="F65" s="8"/>
      <c r="G65" s="8"/>
      <c r="H65" s="8"/>
      <c r="I65" s="8"/>
      <c r="J65" s="8"/>
      <c r="K65" s="8"/>
      <c r="L65" s="9"/>
    </row>
    <row r="66" spans="1:12" ht="13.5" thickBot="1" x14ac:dyDescent="0.25">
      <c r="A66" s="7"/>
      <c r="B66" s="8"/>
      <c r="C66" s="8"/>
      <c r="D66" s="8"/>
      <c r="E66" s="8"/>
      <c r="F66" s="8"/>
      <c r="G66" s="8"/>
      <c r="H66" s="8"/>
      <c r="I66" s="8"/>
      <c r="J66" s="8"/>
      <c r="K66" s="8"/>
      <c r="L66" s="9"/>
    </row>
    <row r="67" spans="1:12" s="216" customFormat="1" ht="26.25" thickBot="1" x14ac:dyDescent="0.25">
      <c r="A67" s="212"/>
      <c r="B67" s="210" t="s">
        <v>235</v>
      </c>
      <c r="C67" s="213"/>
      <c r="D67" s="214"/>
      <c r="E67" s="214"/>
      <c r="F67" s="214"/>
      <c r="G67" s="214"/>
      <c r="H67" s="214"/>
      <c r="I67" s="214"/>
      <c r="J67" s="214"/>
      <c r="K67" s="214"/>
      <c r="L67" s="215"/>
    </row>
    <row r="68" spans="1:12" ht="13.5" thickBot="1" x14ac:dyDescent="0.25">
      <c r="A68" s="7"/>
      <c r="B68" s="8"/>
      <c r="C68" s="8"/>
      <c r="D68" s="8"/>
      <c r="E68" s="8"/>
      <c r="F68" s="8"/>
      <c r="G68" s="8"/>
      <c r="H68" s="8"/>
      <c r="I68" s="8"/>
      <c r="J68" s="8"/>
      <c r="K68" s="8"/>
      <c r="L68" s="9"/>
    </row>
    <row r="69" spans="1:12" ht="13.5" thickBot="1" x14ac:dyDescent="0.25">
      <c r="A69" s="7"/>
      <c r="B69" s="211" t="s">
        <v>4</v>
      </c>
      <c r="C69" s="177">
        <f>IF(C67=3,3,0)</f>
        <v>0</v>
      </c>
      <c r="D69" s="8"/>
      <c r="E69" s="8"/>
      <c r="F69" s="8"/>
      <c r="G69" s="8"/>
      <c r="H69" s="8"/>
      <c r="I69" s="8"/>
      <c r="J69" s="8"/>
      <c r="K69" s="8"/>
      <c r="L69" s="9"/>
    </row>
    <row r="70" spans="1:12" x14ac:dyDescent="0.2">
      <c r="A70" s="7"/>
      <c r="B70" s="8"/>
      <c r="C70" s="8"/>
      <c r="D70" s="8"/>
      <c r="E70" s="8"/>
      <c r="F70" s="8"/>
      <c r="G70" s="8"/>
      <c r="H70" s="8"/>
      <c r="I70" s="8"/>
      <c r="J70" s="8"/>
      <c r="K70" s="8"/>
      <c r="L70" s="9"/>
    </row>
    <row r="71" spans="1:12" x14ac:dyDescent="0.2">
      <c r="A71" s="7"/>
      <c r="B71" s="8"/>
      <c r="C71" s="8"/>
      <c r="D71" s="8"/>
      <c r="E71" s="8"/>
      <c r="F71" s="8"/>
      <c r="G71" s="8"/>
      <c r="H71" s="8"/>
      <c r="I71" s="8"/>
      <c r="J71" s="8"/>
      <c r="K71" s="8"/>
      <c r="L71" s="9"/>
    </row>
    <row r="72" spans="1:12" x14ac:dyDescent="0.2">
      <c r="A72" s="7"/>
      <c r="B72" s="8"/>
      <c r="C72" s="8"/>
      <c r="D72" s="8"/>
      <c r="E72" s="8"/>
      <c r="F72" s="8"/>
      <c r="G72" s="8"/>
      <c r="H72" s="8"/>
      <c r="I72" s="8"/>
      <c r="J72" s="8"/>
      <c r="K72" s="8"/>
      <c r="L72" s="9"/>
    </row>
    <row r="73" spans="1:12" x14ac:dyDescent="0.2">
      <c r="A73" s="7"/>
      <c r="B73" s="8"/>
      <c r="C73" s="8"/>
      <c r="D73" s="8"/>
      <c r="E73" s="8"/>
      <c r="F73" s="8"/>
      <c r="G73" s="8"/>
      <c r="H73" s="8"/>
      <c r="I73" s="8"/>
      <c r="J73" s="8"/>
      <c r="K73" s="8"/>
      <c r="L73" s="9"/>
    </row>
    <row r="74" spans="1:12" s="79" customFormat="1" x14ac:dyDescent="0.2">
      <c r="A74" s="77"/>
      <c r="B74" s="23" t="s">
        <v>156</v>
      </c>
      <c r="C74" s="23"/>
      <c r="D74" s="23"/>
      <c r="E74" s="23"/>
      <c r="F74" s="23"/>
      <c r="G74" s="23"/>
      <c r="H74" s="8"/>
      <c r="I74" s="23"/>
      <c r="J74" s="23"/>
      <c r="K74" s="23"/>
      <c r="L74" s="78"/>
    </row>
    <row r="75" spans="1:12" x14ac:dyDescent="0.2">
      <c r="A75" s="7"/>
      <c r="B75" s="23"/>
      <c r="C75" s="8"/>
      <c r="D75" s="8"/>
      <c r="E75" s="8"/>
      <c r="F75" s="8"/>
      <c r="G75" s="8"/>
      <c r="H75" s="8"/>
      <c r="I75" s="8"/>
      <c r="J75" s="8"/>
      <c r="K75" s="8"/>
      <c r="L75" s="9"/>
    </row>
    <row r="76" spans="1:12" ht="13.5" thickBot="1" x14ac:dyDescent="0.25">
      <c r="A76" s="7"/>
      <c r="B76" s="23"/>
      <c r="C76" s="8"/>
      <c r="D76" s="8"/>
      <c r="E76" s="8"/>
      <c r="F76" s="8"/>
      <c r="G76" s="8"/>
      <c r="H76" s="25"/>
      <c r="I76" s="8"/>
      <c r="J76" s="8"/>
      <c r="K76" s="8"/>
      <c r="L76" s="9"/>
    </row>
    <row r="77" spans="1:12" ht="13.5" thickBot="1" x14ac:dyDescent="0.25">
      <c r="A77" s="7"/>
      <c r="B77" s="20" t="s">
        <v>141</v>
      </c>
      <c r="C77" s="2"/>
      <c r="D77" s="171" t="str">
        <f>IF(AND(C77&gt;0,C17&gt;0),IF(C77&lt;(C17*0.2),"    El número de personas a capacitar no puede ser menor que el 20% de los colectivos vulnerables a contratar",IF(C77&gt;C17,"    El número de personas a capacitar no puede ser mayor a los colectivos vulnerables a incorporar","")),"")</f>
        <v/>
      </c>
      <c r="E77" s="8"/>
      <c r="F77" s="8"/>
      <c r="G77" s="8"/>
      <c r="H77" s="8"/>
      <c r="I77" s="8"/>
      <c r="J77" s="8"/>
      <c r="K77" s="8"/>
      <c r="L77" s="9"/>
    </row>
    <row r="78" spans="1:12" ht="13.5" thickBot="1" x14ac:dyDescent="0.25">
      <c r="A78" s="7"/>
      <c r="B78" s="8"/>
      <c r="C78" s="8"/>
      <c r="D78" s="8"/>
      <c r="E78" s="8"/>
      <c r="F78" s="8"/>
      <c r="G78" s="8"/>
      <c r="H78" s="8"/>
      <c r="I78" s="8"/>
      <c r="J78" s="8"/>
      <c r="K78" s="8"/>
      <c r="L78" s="9"/>
    </row>
    <row r="79" spans="1:12" ht="13.5" thickBot="1" x14ac:dyDescent="0.25">
      <c r="A79" s="7"/>
      <c r="B79" s="20" t="s">
        <v>4</v>
      </c>
      <c r="C79" s="152">
        <f>IF(AND(C77&gt;0,C17&gt;0),IF(OR(C77&lt;(C17*0.2),C77&gt;C17),0,MIN(10,0.25*(C77/POWER(Simulador!O18/1000000,0.5)))),MIN(10,0.25*(C77/POWER(Simulador!O18/1000000,0.5))))</f>
        <v>0</v>
      </c>
      <c r="D79" s="8"/>
      <c r="E79" s="8"/>
      <c r="F79" s="8"/>
      <c r="G79" s="8"/>
      <c r="H79" s="8"/>
      <c r="I79" s="8"/>
      <c r="J79" s="8"/>
      <c r="K79" s="8"/>
      <c r="L79" s="9"/>
    </row>
    <row r="80" spans="1:12" x14ac:dyDescent="0.2">
      <c r="A80" s="7"/>
      <c r="B80" s="22"/>
      <c r="C80" s="86"/>
      <c r="D80" s="8"/>
      <c r="E80" s="8"/>
      <c r="F80" s="8"/>
      <c r="G80" s="8"/>
      <c r="H80" s="8"/>
      <c r="I80" s="8"/>
      <c r="J80" s="8"/>
      <c r="K80" s="8"/>
      <c r="L80" s="9"/>
    </row>
    <row r="81" spans="1:12" x14ac:dyDescent="0.2">
      <c r="A81" s="7"/>
      <c r="B81" s="22"/>
      <c r="C81" s="86"/>
      <c r="D81" s="8"/>
      <c r="E81" s="8"/>
      <c r="F81" s="8"/>
      <c r="G81" s="8"/>
      <c r="H81" s="8"/>
      <c r="I81" s="8"/>
      <c r="J81" s="8"/>
      <c r="K81" s="8"/>
      <c r="L81" s="9"/>
    </row>
    <row r="82" spans="1:12" x14ac:dyDescent="0.2">
      <c r="A82" s="7"/>
      <c r="B82" s="22"/>
      <c r="C82" s="86"/>
      <c r="D82" s="8"/>
      <c r="E82" s="8"/>
      <c r="F82" s="8"/>
      <c r="G82" s="8"/>
      <c r="H82" s="8"/>
      <c r="I82" s="8"/>
      <c r="J82" s="8"/>
      <c r="K82" s="8"/>
      <c r="L82" s="9"/>
    </row>
    <row r="83" spans="1:12" x14ac:dyDescent="0.2">
      <c r="A83" s="7"/>
      <c r="B83" s="22"/>
      <c r="C83" s="86"/>
      <c r="D83" s="8"/>
      <c r="E83" s="8"/>
      <c r="F83" s="8"/>
      <c r="G83" s="8"/>
      <c r="H83" s="8"/>
      <c r="I83" s="8"/>
      <c r="J83" s="8"/>
      <c r="K83" s="8"/>
      <c r="L83" s="9"/>
    </row>
    <row r="84" spans="1:12" x14ac:dyDescent="0.2">
      <c r="A84" s="7"/>
      <c r="B84" s="23" t="s">
        <v>233</v>
      </c>
      <c r="C84" s="86"/>
      <c r="D84" s="8"/>
      <c r="E84" s="8"/>
      <c r="F84" s="8"/>
      <c r="G84" s="8"/>
      <c r="H84" s="8"/>
      <c r="I84" s="8"/>
      <c r="J84" s="8"/>
      <c r="K84" s="8"/>
      <c r="L84" s="9"/>
    </row>
    <row r="85" spans="1:12" ht="13.5" thickBot="1" x14ac:dyDescent="0.25">
      <c r="A85" s="7"/>
      <c r="B85" s="23"/>
      <c r="C85" s="86"/>
      <c r="D85" s="8"/>
      <c r="E85" s="8"/>
      <c r="F85" s="8"/>
      <c r="G85" s="8"/>
      <c r="H85" s="8"/>
      <c r="I85" s="8"/>
      <c r="J85" s="8"/>
      <c r="K85" s="8"/>
      <c r="L85" s="9"/>
    </row>
    <row r="86" spans="1:12" ht="13.5" thickBot="1" x14ac:dyDescent="0.25">
      <c r="A86" s="7"/>
      <c r="B86" s="228" t="s">
        <v>234</v>
      </c>
      <c r="C86" s="229"/>
      <c r="D86" s="2"/>
      <c r="E86" s="217" t="str">
        <f>IF(D86&gt;Simulador!C29,"La inversión en energías renovables no debe superar el monto total invertido","")</f>
        <v/>
      </c>
      <c r="F86" s="8"/>
      <c r="G86" s="8"/>
      <c r="H86" s="8"/>
      <c r="I86" s="8"/>
      <c r="J86" s="8"/>
      <c r="K86" s="8"/>
      <c r="L86" s="9"/>
    </row>
    <row r="87" spans="1:12" ht="13.5" thickBot="1" x14ac:dyDescent="0.25">
      <c r="A87" s="7"/>
      <c r="B87" s="23"/>
      <c r="C87" s="86"/>
      <c r="D87" s="8"/>
      <c r="E87" s="8"/>
      <c r="F87" s="8"/>
      <c r="G87" s="8"/>
      <c r="H87" s="8"/>
      <c r="I87" s="8"/>
      <c r="J87" s="8"/>
      <c r="K87" s="8"/>
      <c r="L87" s="9"/>
    </row>
    <row r="88" spans="1:12" ht="13.5" thickBot="1" x14ac:dyDescent="0.25">
      <c r="A88" s="7"/>
      <c r="B88" s="20" t="s">
        <v>4</v>
      </c>
      <c r="C88" s="152">
        <f>IFERROR((D86/Simulador!C29)*10,0)</f>
        <v>0</v>
      </c>
      <c r="D88" s="8"/>
      <c r="E88" s="8"/>
      <c r="F88" s="8"/>
      <c r="G88" s="8"/>
      <c r="H88" s="8"/>
      <c r="I88" s="8"/>
      <c r="J88" s="8"/>
      <c r="K88" s="8"/>
      <c r="L88" s="9"/>
    </row>
    <row r="89" spans="1:12" x14ac:dyDescent="0.2">
      <c r="A89" s="7"/>
      <c r="B89" s="22"/>
      <c r="C89" s="209"/>
      <c r="D89" s="8"/>
      <c r="E89" s="8"/>
      <c r="F89" s="8"/>
      <c r="G89" s="8"/>
      <c r="H89" s="8"/>
      <c r="I89" s="8"/>
      <c r="J89" s="8"/>
      <c r="K89" s="8"/>
      <c r="L89" s="9"/>
    </row>
    <row r="90" spans="1:12" x14ac:dyDescent="0.2">
      <c r="A90" s="7"/>
      <c r="B90" s="22"/>
      <c r="C90" s="209"/>
      <c r="D90" s="8"/>
      <c r="E90" s="8"/>
      <c r="F90" s="8"/>
      <c r="G90" s="8"/>
      <c r="H90" s="8"/>
      <c r="I90" s="8"/>
      <c r="J90" s="8"/>
      <c r="K90" s="8"/>
      <c r="L90" s="9"/>
    </row>
    <row r="91" spans="1:12" x14ac:dyDescent="0.2">
      <c r="A91" s="7"/>
      <c r="B91" s="22"/>
      <c r="C91" s="209"/>
      <c r="D91" s="8"/>
      <c r="E91" s="8"/>
      <c r="F91" s="8"/>
      <c r="G91" s="8"/>
      <c r="H91" s="8"/>
      <c r="I91" s="8"/>
      <c r="J91" s="8"/>
      <c r="K91" s="8"/>
      <c r="L91" s="9"/>
    </row>
    <row r="92" spans="1:12" ht="13.5" thickBot="1" x14ac:dyDescent="0.25">
      <c r="A92" s="7"/>
      <c r="B92" s="22"/>
      <c r="C92" s="209"/>
      <c r="D92" s="8"/>
      <c r="E92" s="8"/>
      <c r="F92" s="8"/>
      <c r="G92" s="8"/>
      <c r="H92" s="8"/>
      <c r="I92" s="8"/>
      <c r="J92" s="8"/>
      <c r="K92" s="8"/>
      <c r="L92" s="9"/>
    </row>
    <row r="93" spans="1:12" ht="13.5" thickBot="1" x14ac:dyDescent="0.25">
      <c r="A93" s="7"/>
      <c r="B93" s="8"/>
      <c r="C93" s="8"/>
      <c r="D93" s="8"/>
      <c r="E93" s="211" t="s">
        <v>122</v>
      </c>
      <c r="F93" s="152">
        <f>MIN(10,(MIN(10,E31+E39))+(IF((C19+C79)&gt;0,(C19+C79),IF(C57&gt;0,C57,IF(C67&gt;0,C67,IF(C88&gt;0,C88))))))</f>
        <v>0</v>
      </c>
      <c r="G93" s="8"/>
      <c r="H93" s="8"/>
      <c r="I93" s="8"/>
      <c r="J93" s="8"/>
      <c r="K93" s="8"/>
      <c r="L93" s="9"/>
    </row>
    <row r="94" spans="1:12" x14ac:dyDescent="0.2">
      <c r="A94" s="7"/>
      <c r="B94" s="8"/>
      <c r="C94" s="8"/>
      <c r="D94" s="8"/>
      <c r="E94" s="22"/>
      <c r="F94" s="209"/>
      <c r="G94" s="8"/>
      <c r="H94" s="8"/>
      <c r="I94" s="8"/>
      <c r="J94" s="8"/>
      <c r="K94" s="8"/>
      <c r="L94" s="9"/>
    </row>
    <row r="95" spans="1:12" x14ac:dyDescent="0.2">
      <c r="A95" s="7"/>
      <c r="B95" s="8"/>
      <c r="C95" s="8"/>
      <c r="D95" s="8"/>
      <c r="E95" s="8"/>
      <c r="F95" s="8"/>
      <c r="G95" s="8"/>
      <c r="H95" s="8"/>
      <c r="I95" s="8"/>
      <c r="J95" s="8"/>
      <c r="K95" s="8"/>
      <c r="L95" s="9"/>
    </row>
    <row r="96" spans="1:12" ht="13.5" thickBot="1" x14ac:dyDescent="0.25">
      <c r="A96" s="62"/>
      <c r="B96" s="63"/>
      <c r="C96" s="63"/>
      <c r="D96" s="63"/>
      <c r="E96" s="63"/>
      <c r="F96" s="63"/>
      <c r="G96" s="63"/>
      <c r="H96" s="63"/>
      <c r="I96" s="63"/>
      <c r="J96" s="63"/>
      <c r="K96" s="63"/>
      <c r="L96" s="64"/>
    </row>
    <row r="97" spans="1:1" x14ac:dyDescent="0.2">
      <c r="A97" s="6"/>
    </row>
    <row r="98" spans="1:1" x14ac:dyDescent="0.2">
      <c r="A98" s="6"/>
    </row>
    <row r="99" spans="1:1" x14ac:dyDescent="0.2">
      <c r="A99" s="6"/>
    </row>
    <row r="100" spans="1:1" x14ac:dyDescent="0.2">
      <c r="A100" s="6"/>
    </row>
    <row r="101" spans="1:1" x14ac:dyDescent="0.2">
      <c r="A101" s="6"/>
    </row>
    <row r="102" spans="1:1" x14ac:dyDescent="0.2">
      <c r="A102" s="6"/>
    </row>
    <row r="103" spans="1:1" x14ac:dyDescent="0.2">
      <c r="A103" s="6"/>
    </row>
    <row r="104" spans="1:1" x14ac:dyDescent="0.2">
      <c r="A104" s="6"/>
    </row>
    <row r="105" spans="1:1" x14ac:dyDescent="0.2">
      <c r="A105" s="6"/>
    </row>
    <row r="106" spans="1:1" x14ac:dyDescent="0.2">
      <c r="A106" s="6"/>
    </row>
    <row r="107" spans="1:1" x14ac:dyDescent="0.2">
      <c r="A107" s="6"/>
    </row>
    <row r="108" spans="1:1" x14ac:dyDescent="0.2">
      <c r="A108" s="6"/>
    </row>
    <row r="109" spans="1:1" x14ac:dyDescent="0.2">
      <c r="A109" s="6"/>
    </row>
    <row r="110" spans="1:1" x14ac:dyDescent="0.2">
      <c r="A110" s="6"/>
    </row>
    <row r="111" spans="1:1" x14ac:dyDescent="0.2">
      <c r="A111" s="6"/>
    </row>
    <row r="112" spans="1:1" x14ac:dyDescent="0.2">
      <c r="A112" s="6"/>
    </row>
    <row r="113" spans="1:1" x14ac:dyDescent="0.2">
      <c r="A113" s="6"/>
    </row>
    <row r="114" spans="1:1" x14ac:dyDescent="0.2">
      <c r="A114" s="6"/>
    </row>
    <row r="115" spans="1:1" x14ac:dyDescent="0.2">
      <c r="A115" s="6"/>
    </row>
    <row r="116" spans="1:1" x14ac:dyDescent="0.2">
      <c r="A116" s="6"/>
    </row>
    <row r="117" spans="1:1" x14ac:dyDescent="0.2">
      <c r="A117" s="6"/>
    </row>
    <row r="118" spans="1:1" x14ac:dyDescent="0.2">
      <c r="A118" s="6"/>
    </row>
    <row r="119" spans="1:1" x14ac:dyDescent="0.2">
      <c r="A119" s="6"/>
    </row>
    <row r="120" spans="1:1" x14ac:dyDescent="0.2">
      <c r="A120" s="6"/>
    </row>
    <row r="121" spans="1:1" x14ac:dyDescent="0.2">
      <c r="A121" s="6"/>
    </row>
    <row r="122" spans="1:1" x14ac:dyDescent="0.2">
      <c r="A122" s="6"/>
    </row>
    <row r="123" spans="1:1" x14ac:dyDescent="0.2">
      <c r="A123" s="6"/>
    </row>
    <row r="124" spans="1:1" x14ac:dyDescent="0.2">
      <c r="A124" s="6"/>
    </row>
    <row r="125" spans="1:1" x14ac:dyDescent="0.2">
      <c r="A125" s="6"/>
    </row>
    <row r="126" spans="1:1" x14ac:dyDescent="0.2">
      <c r="A126" s="6"/>
    </row>
    <row r="127" spans="1:1" x14ac:dyDescent="0.2">
      <c r="A127" s="6"/>
    </row>
    <row r="128" spans="1:1" x14ac:dyDescent="0.2">
      <c r="A128" s="6"/>
    </row>
    <row r="129" spans="1:1" x14ac:dyDescent="0.2">
      <c r="A129" s="6"/>
    </row>
    <row r="130" spans="1:1" x14ac:dyDescent="0.2">
      <c r="A130" s="6"/>
    </row>
    <row r="131" spans="1:1" x14ac:dyDescent="0.2">
      <c r="A131" s="6"/>
    </row>
    <row r="132" spans="1:1" x14ac:dyDescent="0.2">
      <c r="A132" s="6"/>
    </row>
    <row r="133" spans="1:1" x14ac:dyDescent="0.2">
      <c r="A133" s="6"/>
    </row>
    <row r="134" spans="1:1" x14ac:dyDescent="0.2">
      <c r="A134" s="6"/>
    </row>
    <row r="135" spans="1:1" x14ac:dyDescent="0.2">
      <c r="A135" s="6"/>
    </row>
    <row r="136" spans="1:1" x14ac:dyDescent="0.2">
      <c r="A136" s="6"/>
    </row>
    <row r="137" spans="1:1" x14ac:dyDescent="0.2">
      <c r="A137" s="6"/>
    </row>
    <row r="138" spans="1:1" x14ac:dyDescent="0.2">
      <c r="A138" s="6"/>
    </row>
    <row r="139" spans="1:1" x14ac:dyDescent="0.2">
      <c r="A139" s="6"/>
    </row>
    <row r="140" spans="1:1" x14ac:dyDescent="0.2">
      <c r="A140" s="6"/>
    </row>
    <row r="141" spans="1:1" x14ac:dyDescent="0.2">
      <c r="A141" s="6"/>
    </row>
    <row r="142" spans="1:1" x14ac:dyDescent="0.2">
      <c r="A142" s="6"/>
    </row>
    <row r="143" spans="1:1" x14ac:dyDescent="0.2">
      <c r="A143" s="6"/>
    </row>
    <row r="144" spans="1:1" x14ac:dyDescent="0.2">
      <c r="A144" s="6"/>
    </row>
    <row r="145" spans="1:1" x14ac:dyDescent="0.2">
      <c r="A145" s="6"/>
    </row>
    <row r="146" spans="1:1" x14ac:dyDescent="0.2">
      <c r="A146" s="6"/>
    </row>
    <row r="147" spans="1:1" x14ac:dyDescent="0.2">
      <c r="A147" s="6"/>
    </row>
    <row r="148" spans="1:1" x14ac:dyDescent="0.2">
      <c r="A148" s="6"/>
    </row>
    <row r="149" spans="1:1" x14ac:dyDescent="0.2">
      <c r="A149" s="6"/>
    </row>
    <row r="150" spans="1:1" x14ac:dyDescent="0.2">
      <c r="A150" s="6"/>
    </row>
    <row r="151" spans="1:1" x14ac:dyDescent="0.2">
      <c r="A151" s="6"/>
    </row>
    <row r="152" spans="1:1" x14ac:dyDescent="0.2">
      <c r="A152" s="6"/>
    </row>
    <row r="153" spans="1:1" x14ac:dyDescent="0.2">
      <c r="A153" s="6"/>
    </row>
    <row r="154" spans="1:1" x14ac:dyDescent="0.2">
      <c r="A154" s="6"/>
    </row>
    <row r="155" spans="1:1" x14ac:dyDescent="0.2">
      <c r="A155" s="6"/>
    </row>
    <row r="156" spans="1:1" x14ac:dyDescent="0.2">
      <c r="A156" s="6"/>
    </row>
    <row r="157" spans="1:1" x14ac:dyDescent="0.2">
      <c r="A157" s="6"/>
    </row>
    <row r="158" spans="1:1" x14ac:dyDescent="0.2">
      <c r="A158" s="6"/>
    </row>
    <row r="159" spans="1:1" x14ac:dyDescent="0.2">
      <c r="A159" s="6"/>
    </row>
    <row r="160" spans="1:1" x14ac:dyDescent="0.2">
      <c r="A160" s="6"/>
    </row>
    <row r="161" spans="1:1" x14ac:dyDescent="0.2">
      <c r="A161" s="6"/>
    </row>
    <row r="162" spans="1:1" x14ac:dyDescent="0.2">
      <c r="A162" s="6"/>
    </row>
    <row r="163" spans="1:1" x14ac:dyDescent="0.2">
      <c r="A163" s="6"/>
    </row>
    <row r="164" spans="1:1" x14ac:dyDescent="0.2">
      <c r="A164" s="6"/>
    </row>
    <row r="165" spans="1:1" x14ac:dyDescent="0.2">
      <c r="A165" s="6"/>
    </row>
    <row r="166" spans="1:1" x14ac:dyDescent="0.2">
      <c r="A166" s="6"/>
    </row>
    <row r="167" spans="1:1" x14ac:dyDescent="0.2">
      <c r="A167" s="6"/>
    </row>
    <row r="168" spans="1:1" x14ac:dyDescent="0.2">
      <c r="A168" s="6"/>
    </row>
    <row r="169" spans="1:1" x14ac:dyDescent="0.2">
      <c r="A169" s="6"/>
    </row>
    <row r="170" spans="1:1" x14ac:dyDescent="0.2">
      <c r="A170" s="6"/>
    </row>
    <row r="171" spans="1:1" x14ac:dyDescent="0.2">
      <c r="A171" s="6"/>
    </row>
    <row r="172" spans="1:1" x14ac:dyDescent="0.2">
      <c r="A172" s="6"/>
    </row>
    <row r="173" spans="1:1" x14ac:dyDescent="0.2">
      <c r="A173" s="6"/>
    </row>
    <row r="174" spans="1:1" x14ac:dyDescent="0.2">
      <c r="A174" s="6"/>
    </row>
    <row r="175" spans="1:1" x14ac:dyDescent="0.2">
      <c r="A175" s="6"/>
    </row>
    <row r="176" spans="1:1" x14ac:dyDescent="0.2">
      <c r="A176" s="6"/>
    </row>
    <row r="177" spans="1:1" x14ac:dyDescent="0.2">
      <c r="A177" s="6"/>
    </row>
    <row r="178" spans="1:1" x14ac:dyDescent="0.2">
      <c r="A178" s="6"/>
    </row>
    <row r="179" spans="1:1" x14ac:dyDescent="0.2">
      <c r="A179" s="6"/>
    </row>
    <row r="180" spans="1:1" x14ac:dyDescent="0.2">
      <c r="A180" s="6"/>
    </row>
    <row r="181" spans="1:1" x14ac:dyDescent="0.2">
      <c r="A181" s="6"/>
    </row>
    <row r="182" spans="1:1" x14ac:dyDescent="0.2">
      <c r="A182" s="6"/>
    </row>
    <row r="183" spans="1:1" x14ac:dyDescent="0.2">
      <c r="A183" s="6"/>
    </row>
    <row r="184" spans="1:1" x14ac:dyDescent="0.2">
      <c r="A184" s="6"/>
    </row>
    <row r="185" spans="1:1" x14ac:dyDescent="0.2">
      <c r="A185" s="6"/>
    </row>
    <row r="186" spans="1:1" x14ac:dyDescent="0.2">
      <c r="A186" s="6"/>
    </row>
    <row r="187" spans="1:1" x14ac:dyDescent="0.2">
      <c r="A187" s="6"/>
    </row>
    <row r="188" spans="1:1" x14ac:dyDescent="0.2">
      <c r="A188" s="6"/>
    </row>
    <row r="189" spans="1:1" x14ac:dyDescent="0.2">
      <c r="A189" s="6"/>
    </row>
    <row r="190" spans="1:1" x14ac:dyDescent="0.2">
      <c r="A190" s="6"/>
    </row>
    <row r="191" spans="1:1" x14ac:dyDescent="0.2">
      <c r="A191" s="6"/>
    </row>
    <row r="192" spans="1:1" x14ac:dyDescent="0.2">
      <c r="A192" s="6"/>
    </row>
    <row r="193" spans="1:1" x14ac:dyDescent="0.2">
      <c r="A193" s="6"/>
    </row>
    <row r="194" spans="1:1" x14ac:dyDescent="0.2">
      <c r="A194" s="6"/>
    </row>
    <row r="195" spans="1:1" x14ac:dyDescent="0.2">
      <c r="A195" s="6"/>
    </row>
    <row r="196" spans="1:1" x14ac:dyDescent="0.2">
      <c r="A196" s="6"/>
    </row>
    <row r="197" spans="1:1" x14ac:dyDescent="0.2">
      <c r="A197" s="6"/>
    </row>
    <row r="198" spans="1:1" x14ac:dyDescent="0.2">
      <c r="A198" s="6"/>
    </row>
    <row r="199" spans="1:1" x14ac:dyDescent="0.2">
      <c r="A199" s="6"/>
    </row>
    <row r="200" spans="1:1" x14ac:dyDescent="0.2">
      <c r="A200" s="6"/>
    </row>
    <row r="201" spans="1:1" x14ac:dyDescent="0.2">
      <c r="A201" s="6"/>
    </row>
    <row r="202" spans="1:1" x14ac:dyDescent="0.2">
      <c r="A202" s="6"/>
    </row>
    <row r="203" spans="1:1" x14ac:dyDescent="0.2">
      <c r="A203" s="6"/>
    </row>
    <row r="204" spans="1:1" x14ac:dyDescent="0.2">
      <c r="A204" s="6"/>
    </row>
    <row r="205" spans="1:1" x14ac:dyDescent="0.2">
      <c r="A205" s="6"/>
    </row>
    <row r="206" spans="1:1" x14ac:dyDescent="0.2">
      <c r="A206" s="6"/>
    </row>
    <row r="207" spans="1:1" x14ac:dyDescent="0.2">
      <c r="A207" s="6"/>
    </row>
    <row r="208" spans="1:1" x14ac:dyDescent="0.2">
      <c r="A208" s="6"/>
    </row>
    <row r="209" spans="1:1" x14ac:dyDescent="0.2">
      <c r="A209" s="6"/>
    </row>
    <row r="210" spans="1:1" x14ac:dyDescent="0.2">
      <c r="A210" s="6"/>
    </row>
    <row r="211" spans="1:1" x14ac:dyDescent="0.2">
      <c r="A211" s="6"/>
    </row>
    <row r="212" spans="1:1" x14ac:dyDescent="0.2">
      <c r="A212" s="6"/>
    </row>
    <row r="213" spans="1:1" x14ac:dyDescent="0.2">
      <c r="A213" s="6"/>
    </row>
    <row r="214" spans="1:1" x14ac:dyDescent="0.2">
      <c r="A214" s="6"/>
    </row>
    <row r="215" spans="1:1" x14ac:dyDescent="0.2">
      <c r="A215" s="6"/>
    </row>
    <row r="216" spans="1:1" x14ac:dyDescent="0.2">
      <c r="A216" s="6"/>
    </row>
    <row r="217" spans="1:1" x14ac:dyDescent="0.2">
      <c r="A217" s="6"/>
    </row>
    <row r="218" spans="1:1" x14ac:dyDescent="0.2">
      <c r="A218" s="6"/>
    </row>
    <row r="219" spans="1:1" x14ac:dyDescent="0.2">
      <c r="A219" s="6"/>
    </row>
    <row r="220" spans="1:1" x14ac:dyDescent="0.2">
      <c r="A220" s="6"/>
    </row>
    <row r="221" spans="1:1" x14ac:dyDescent="0.2">
      <c r="A221" s="6"/>
    </row>
    <row r="222" spans="1:1" x14ac:dyDescent="0.2">
      <c r="A222" s="6"/>
    </row>
    <row r="223" spans="1:1" x14ac:dyDescent="0.2">
      <c r="A223" s="6"/>
    </row>
    <row r="224" spans="1:1" x14ac:dyDescent="0.2">
      <c r="A224" s="6"/>
    </row>
    <row r="225" spans="1:1" x14ac:dyDescent="0.2">
      <c r="A225" s="6"/>
    </row>
    <row r="226" spans="1:1" x14ac:dyDescent="0.2">
      <c r="A226" s="6"/>
    </row>
    <row r="227" spans="1:1" x14ac:dyDescent="0.2">
      <c r="A227" s="6"/>
    </row>
    <row r="228" spans="1:1" x14ac:dyDescent="0.2">
      <c r="A228" s="6"/>
    </row>
    <row r="229" spans="1:1" x14ac:dyDescent="0.2">
      <c r="A229" s="6"/>
    </row>
    <row r="230" spans="1:1" x14ac:dyDescent="0.2">
      <c r="A230" s="6"/>
    </row>
    <row r="231" spans="1:1" x14ac:dyDescent="0.2">
      <c r="A231" s="6"/>
    </row>
    <row r="232" spans="1:1" x14ac:dyDescent="0.2">
      <c r="A232" s="6"/>
    </row>
    <row r="233" spans="1:1" x14ac:dyDescent="0.2">
      <c r="A233" s="6"/>
    </row>
    <row r="234" spans="1:1" x14ac:dyDescent="0.2">
      <c r="A234" s="6"/>
    </row>
    <row r="235" spans="1:1" x14ac:dyDescent="0.2">
      <c r="A235" s="6"/>
    </row>
    <row r="236" spans="1:1" x14ac:dyDescent="0.2">
      <c r="A236" s="6"/>
    </row>
    <row r="237" spans="1:1" x14ac:dyDescent="0.2">
      <c r="A237" s="6"/>
    </row>
    <row r="238" spans="1:1" x14ac:dyDescent="0.2">
      <c r="A238" s="6"/>
    </row>
    <row r="239" spans="1:1" x14ac:dyDescent="0.2">
      <c r="A239" s="6"/>
    </row>
    <row r="240" spans="1:1" x14ac:dyDescent="0.2">
      <c r="A240" s="6"/>
    </row>
    <row r="241" spans="1:1" x14ac:dyDescent="0.2">
      <c r="A241" s="6"/>
    </row>
    <row r="242" spans="1:1" x14ac:dyDescent="0.2">
      <c r="A242" s="6"/>
    </row>
    <row r="243" spans="1:1" x14ac:dyDescent="0.2">
      <c r="A243" s="6"/>
    </row>
    <row r="244" spans="1:1" x14ac:dyDescent="0.2">
      <c r="A244" s="6"/>
    </row>
    <row r="245" spans="1:1" x14ac:dyDescent="0.2">
      <c r="A245" s="6"/>
    </row>
    <row r="246" spans="1:1" x14ac:dyDescent="0.2">
      <c r="A246" s="6"/>
    </row>
    <row r="247" spans="1:1" x14ac:dyDescent="0.2">
      <c r="A247" s="6"/>
    </row>
    <row r="248" spans="1:1" x14ac:dyDescent="0.2">
      <c r="A248" s="6"/>
    </row>
    <row r="249" spans="1:1" x14ac:dyDescent="0.2">
      <c r="A249" s="6"/>
    </row>
    <row r="250" spans="1:1" x14ac:dyDescent="0.2">
      <c r="A250" s="6"/>
    </row>
    <row r="251" spans="1:1" x14ac:dyDescent="0.2">
      <c r="A251" s="6"/>
    </row>
    <row r="252" spans="1:1" x14ac:dyDescent="0.2">
      <c r="A252" s="6"/>
    </row>
    <row r="253" spans="1:1" x14ac:dyDescent="0.2">
      <c r="A253" s="6"/>
    </row>
    <row r="254" spans="1:1" x14ac:dyDescent="0.2">
      <c r="A254" s="6"/>
    </row>
    <row r="255" spans="1:1" x14ac:dyDescent="0.2">
      <c r="A255" s="6"/>
    </row>
    <row r="256" spans="1:1" x14ac:dyDescent="0.2">
      <c r="A256" s="6"/>
    </row>
    <row r="257" spans="1:1" x14ac:dyDescent="0.2">
      <c r="A257" s="6"/>
    </row>
    <row r="258" spans="1:1" x14ac:dyDescent="0.2">
      <c r="A258" s="6"/>
    </row>
    <row r="259" spans="1:1" x14ac:dyDescent="0.2">
      <c r="A259" s="6"/>
    </row>
    <row r="260" spans="1:1" x14ac:dyDescent="0.2">
      <c r="A260" s="6"/>
    </row>
    <row r="261" spans="1:1" x14ac:dyDescent="0.2">
      <c r="A261" s="6"/>
    </row>
    <row r="262" spans="1:1" x14ac:dyDescent="0.2">
      <c r="A262" s="6"/>
    </row>
    <row r="263" spans="1:1" x14ac:dyDescent="0.2">
      <c r="A263" s="6"/>
    </row>
    <row r="264" spans="1:1" x14ac:dyDescent="0.2">
      <c r="A264" s="6"/>
    </row>
    <row r="265" spans="1:1" x14ac:dyDescent="0.2">
      <c r="A265" s="6"/>
    </row>
    <row r="266" spans="1:1" x14ac:dyDescent="0.2">
      <c r="A266" s="6"/>
    </row>
    <row r="267" spans="1:1" x14ac:dyDescent="0.2">
      <c r="A267" s="6"/>
    </row>
    <row r="268" spans="1:1" x14ac:dyDescent="0.2">
      <c r="A268" s="6"/>
    </row>
    <row r="269" spans="1:1" x14ac:dyDescent="0.2">
      <c r="A269" s="6"/>
    </row>
    <row r="270" spans="1:1" x14ac:dyDescent="0.2">
      <c r="A270" s="6"/>
    </row>
    <row r="271" spans="1:1" x14ac:dyDescent="0.2">
      <c r="A271" s="6"/>
    </row>
    <row r="272" spans="1:1" x14ac:dyDescent="0.2">
      <c r="A272" s="6"/>
    </row>
    <row r="273" spans="1:1" x14ac:dyDescent="0.2">
      <c r="A273" s="6"/>
    </row>
    <row r="274" spans="1:1" x14ac:dyDescent="0.2">
      <c r="A274" s="6"/>
    </row>
    <row r="275" spans="1:1" x14ac:dyDescent="0.2">
      <c r="A275" s="6"/>
    </row>
    <row r="276" spans="1:1" x14ac:dyDescent="0.2">
      <c r="A276" s="6"/>
    </row>
    <row r="277" spans="1:1" x14ac:dyDescent="0.2">
      <c r="A277" s="6"/>
    </row>
    <row r="278" spans="1:1" x14ac:dyDescent="0.2">
      <c r="A278" s="6"/>
    </row>
    <row r="279" spans="1:1" x14ac:dyDescent="0.2">
      <c r="A279" s="6"/>
    </row>
    <row r="280" spans="1:1" x14ac:dyDescent="0.2">
      <c r="A280" s="6"/>
    </row>
    <row r="281" spans="1:1" x14ac:dyDescent="0.2">
      <c r="A281" s="6"/>
    </row>
    <row r="282" spans="1:1" x14ac:dyDescent="0.2">
      <c r="A282" s="6"/>
    </row>
    <row r="283" spans="1:1" x14ac:dyDescent="0.2">
      <c r="A283" s="6"/>
    </row>
    <row r="284" spans="1:1" x14ac:dyDescent="0.2">
      <c r="A284" s="6"/>
    </row>
    <row r="285" spans="1:1" x14ac:dyDescent="0.2">
      <c r="A285" s="6"/>
    </row>
    <row r="286" spans="1:1" x14ac:dyDescent="0.2">
      <c r="A286" s="6"/>
    </row>
    <row r="287" spans="1:1" x14ac:dyDescent="0.2">
      <c r="A287" s="6"/>
    </row>
    <row r="288" spans="1:1" x14ac:dyDescent="0.2">
      <c r="A288" s="6"/>
    </row>
    <row r="289" spans="1:1" x14ac:dyDescent="0.2">
      <c r="A289" s="6"/>
    </row>
    <row r="290" spans="1:1" x14ac:dyDescent="0.2">
      <c r="A290" s="6"/>
    </row>
    <row r="291" spans="1:1" x14ac:dyDescent="0.2">
      <c r="A291" s="6"/>
    </row>
    <row r="292" spans="1:1" x14ac:dyDescent="0.2">
      <c r="A292" s="6"/>
    </row>
    <row r="293" spans="1:1" x14ac:dyDescent="0.2">
      <c r="A293" s="6"/>
    </row>
    <row r="294" spans="1:1" x14ac:dyDescent="0.2">
      <c r="A294" s="6"/>
    </row>
    <row r="295" spans="1:1" x14ac:dyDescent="0.2">
      <c r="A295" s="6"/>
    </row>
    <row r="296" spans="1:1" x14ac:dyDescent="0.2">
      <c r="A296" s="6"/>
    </row>
    <row r="297" spans="1:1" x14ac:dyDescent="0.2">
      <c r="A297" s="6"/>
    </row>
    <row r="298" spans="1:1" x14ac:dyDescent="0.2">
      <c r="A298" s="6"/>
    </row>
    <row r="299" spans="1:1" x14ac:dyDescent="0.2">
      <c r="A299" s="6"/>
    </row>
    <row r="300" spans="1:1" x14ac:dyDescent="0.2">
      <c r="A300" s="6"/>
    </row>
    <row r="301" spans="1:1" x14ac:dyDescent="0.2">
      <c r="A301" s="6"/>
    </row>
    <row r="302" spans="1:1" x14ac:dyDescent="0.2">
      <c r="A302" s="6"/>
    </row>
    <row r="303" spans="1:1" x14ac:dyDescent="0.2">
      <c r="A303" s="6"/>
    </row>
    <row r="304" spans="1:1" x14ac:dyDescent="0.2">
      <c r="A304" s="6"/>
    </row>
    <row r="305" spans="1:1" x14ac:dyDescent="0.2">
      <c r="A305" s="6"/>
    </row>
    <row r="306" spans="1:1" x14ac:dyDescent="0.2">
      <c r="A306" s="6"/>
    </row>
    <row r="307" spans="1:1" x14ac:dyDescent="0.2">
      <c r="A307" s="6"/>
    </row>
    <row r="308" spans="1:1" x14ac:dyDescent="0.2">
      <c r="A308" s="6"/>
    </row>
    <row r="309" spans="1:1" x14ac:dyDescent="0.2">
      <c r="A309" s="6"/>
    </row>
    <row r="310" spans="1:1" x14ac:dyDescent="0.2">
      <c r="A310" s="6"/>
    </row>
    <row r="311" spans="1:1" x14ac:dyDescent="0.2">
      <c r="A311" s="6"/>
    </row>
    <row r="312" spans="1:1" x14ac:dyDescent="0.2">
      <c r="A312" s="6"/>
    </row>
    <row r="313" spans="1:1" x14ac:dyDescent="0.2">
      <c r="A313" s="6"/>
    </row>
    <row r="314" spans="1:1" x14ac:dyDescent="0.2">
      <c r="A314" s="6"/>
    </row>
    <row r="315" spans="1:1" x14ac:dyDescent="0.2">
      <c r="A315" s="6"/>
    </row>
    <row r="316" spans="1:1" x14ac:dyDescent="0.2">
      <c r="A316" s="6"/>
    </row>
    <row r="317" spans="1:1" x14ac:dyDescent="0.2">
      <c r="A317" s="6"/>
    </row>
    <row r="318" spans="1:1" x14ac:dyDescent="0.2">
      <c r="A318" s="6"/>
    </row>
    <row r="319" spans="1:1" x14ac:dyDescent="0.2">
      <c r="A319" s="6"/>
    </row>
    <row r="320" spans="1:1" x14ac:dyDescent="0.2">
      <c r="A320" s="6"/>
    </row>
    <row r="321" spans="1:1" x14ac:dyDescent="0.2">
      <c r="A321" s="6"/>
    </row>
    <row r="322" spans="1:1" x14ac:dyDescent="0.2">
      <c r="A322" s="6"/>
    </row>
    <row r="323" spans="1:1" x14ac:dyDescent="0.2">
      <c r="A323" s="6"/>
    </row>
    <row r="324" spans="1:1" x14ac:dyDescent="0.2">
      <c r="A324" s="6"/>
    </row>
    <row r="325" spans="1:1" x14ac:dyDescent="0.2">
      <c r="A325" s="6"/>
    </row>
    <row r="326" spans="1:1" x14ac:dyDescent="0.2">
      <c r="A326" s="6"/>
    </row>
    <row r="327" spans="1:1" x14ac:dyDescent="0.2">
      <c r="A327" s="6"/>
    </row>
    <row r="328" spans="1:1" x14ac:dyDescent="0.2">
      <c r="A328" s="6"/>
    </row>
    <row r="329" spans="1:1" x14ac:dyDescent="0.2">
      <c r="A329" s="6"/>
    </row>
    <row r="330" spans="1:1" x14ac:dyDescent="0.2">
      <c r="A330" s="6"/>
    </row>
    <row r="331" spans="1:1" x14ac:dyDescent="0.2">
      <c r="A331" s="6"/>
    </row>
    <row r="332" spans="1:1" x14ac:dyDescent="0.2">
      <c r="A332" s="6"/>
    </row>
    <row r="333" spans="1:1" x14ac:dyDescent="0.2">
      <c r="A333" s="6"/>
    </row>
    <row r="334" spans="1:1" x14ac:dyDescent="0.2">
      <c r="A334" s="6"/>
    </row>
    <row r="335" spans="1:1" x14ac:dyDescent="0.2">
      <c r="A335" s="6"/>
    </row>
    <row r="336" spans="1:1" x14ac:dyDescent="0.2">
      <c r="A336" s="6"/>
    </row>
    <row r="337" spans="1:1" x14ac:dyDescent="0.2">
      <c r="A337" s="6"/>
    </row>
    <row r="338" spans="1:1" x14ac:dyDescent="0.2">
      <c r="A338" s="6"/>
    </row>
    <row r="339" spans="1:1" x14ac:dyDescent="0.2">
      <c r="A339" s="6"/>
    </row>
    <row r="340" spans="1:1" x14ac:dyDescent="0.2">
      <c r="A340" s="6"/>
    </row>
    <row r="341" spans="1:1" x14ac:dyDescent="0.2">
      <c r="A341" s="6"/>
    </row>
    <row r="342" spans="1:1" x14ac:dyDescent="0.2">
      <c r="A342" s="6"/>
    </row>
    <row r="343" spans="1:1" x14ac:dyDescent="0.2">
      <c r="A343" s="6"/>
    </row>
    <row r="344" spans="1:1" x14ac:dyDescent="0.2">
      <c r="A344" s="6"/>
    </row>
    <row r="345" spans="1:1" x14ac:dyDescent="0.2">
      <c r="A345" s="6"/>
    </row>
    <row r="346" spans="1:1" x14ac:dyDescent="0.2">
      <c r="A346" s="6"/>
    </row>
    <row r="347" spans="1:1" x14ac:dyDescent="0.2">
      <c r="A347" s="6"/>
    </row>
    <row r="348" spans="1:1" x14ac:dyDescent="0.2">
      <c r="A348" s="6"/>
    </row>
    <row r="349" spans="1:1" x14ac:dyDescent="0.2">
      <c r="A349" s="6"/>
    </row>
    <row r="350" spans="1:1" x14ac:dyDescent="0.2">
      <c r="A350" s="6"/>
    </row>
    <row r="351" spans="1:1" x14ac:dyDescent="0.2">
      <c r="A351" s="6"/>
    </row>
    <row r="352" spans="1:1" x14ac:dyDescent="0.2">
      <c r="A352" s="6"/>
    </row>
    <row r="353" spans="1:1" x14ac:dyDescent="0.2">
      <c r="A353" s="6"/>
    </row>
    <row r="354" spans="1:1" x14ac:dyDescent="0.2">
      <c r="A354" s="6"/>
    </row>
    <row r="355" spans="1:1" x14ac:dyDescent="0.2">
      <c r="A355" s="6"/>
    </row>
    <row r="356" spans="1:1" x14ac:dyDescent="0.2">
      <c r="A356" s="6"/>
    </row>
    <row r="357" spans="1:1" x14ac:dyDescent="0.2">
      <c r="A357" s="6"/>
    </row>
    <row r="358" spans="1:1" x14ac:dyDescent="0.2">
      <c r="A358" s="6"/>
    </row>
    <row r="359" spans="1:1" x14ac:dyDescent="0.2">
      <c r="A359" s="6"/>
    </row>
    <row r="360" spans="1:1" x14ac:dyDescent="0.2">
      <c r="A360" s="6"/>
    </row>
    <row r="361" spans="1:1" x14ac:dyDescent="0.2">
      <c r="A361" s="6"/>
    </row>
    <row r="362" spans="1:1" x14ac:dyDescent="0.2">
      <c r="A362" s="6"/>
    </row>
    <row r="363" spans="1:1" x14ac:dyDescent="0.2">
      <c r="A363" s="6"/>
    </row>
    <row r="364" spans="1:1" x14ac:dyDescent="0.2">
      <c r="A364" s="6"/>
    </row>
    <row r="365" spans="1:1" x14ac:dyDescent="0.2">
      <c r="A365" s="6"/>
    </row>
    <row r="366" spans="1:1" x14ac:dyDescent="0.2">
      <c r="A366" s="6"/>
    </row>
    <row r="367" spans="1:1" x14ac:dyDescent="0.2">
      <c r="A367" s="6"/>
    </row>
    <row r="368" spans="1:1" x14ac:dyDescent="0.2">
      <c r="A368" s="6"/>
    </row>
    <row r="369" spans="1:1" x14ac:dyDescent="0.2">
      <c r="A369" s="6"/>
    </row>
    <row r="370" spans="1:1" x14ac:dyDescent="0.2">
      <c r="A370" s="6"/>
    </row>
    <row r="371" spans="1:1" x14ac:dyDescent="0.2">
      <c r="A371" s="6"/>
    </row>
    <row r="372" spans="1:1" x14ac:dyDescent="0.2">
      <c r="A372" s="6"/>
    </row>
    <row r="373" spans="1:1" x14ac:dyDescent="0.2">
      <c r="A373" s="6"/>
    </row>
    <row r="374" spans="1:1" x14ac:dyDescent="0.2">
      <c r="A374" s="6"/>
    </row>
    <row r="375" spans="1:1" x14ac:dyDescent="0.2">
      <c r="A375" s="6"/>
    </row>
    <row r="376" spans="1:1" x14ac:dyDescent="0.2">
      <c r="A376" s="6"/>
    </row>
    <row r="377" spans="1:1" x14ac:dyDescent="0.2">
      <c r="A377" s="6"/>
    </row>
    <row r="378" spans="1:1" x14ac:dyDescent="0.2">
      <c r="A378" s="6"/>
    </row>
    <row r="379" spans="1:1" x14ac:dyDescent="0.2">
      <c r="A379" s="6"/>
    </row>
    <row r="380" spans="1:1" x14ac:dyDescent="0.2">
      <c r="A380" s="6"/>
    </row>
    <row r="381" spans="1:1" x14ac:dyDescent="0.2">
      <c r="A381" s="6"/>
    </row>
    <row r="382" spans="1:1" x14ac:dyDescent="0.2">
      <c r="A382" s="6"/>
    </row>
    <row r="383" spans="1:1" x14ac:dyDescent="0.2">
      <c r="A383" s="6"/>
    </row>
    <row r="384" spans="1:1" x14ac:dyDescent="0.2">
      <c r="A384" s="6"/>
    </row>
    <row r="385" spans="1:1" x14ac:dyDescent="0.2">
      <c r="A385" s="6"/>
    </row>
    <row r="386" spans="1:1" x14ac:dyDescent="0.2">
      <c r="A386" s="6"/>
    </row>
    <row r="387" spans="1:1" x14ac:dyDescent="0.2">
      <c r="A387" s="6"/>
    </row>
    <row r="388" spans="1:1" x14ac:dyDescent="0.2">
      <c r="A388" s="6"/>
    </row>
    <row r="389" spans="1:1" x14ac:dyDescent="0.2">
      <c r="A389" s="6"/>
    </row>
    <row r="390" spans="1:1" x14ac:dyDescent="0.2">
      <c r="A390" s="6"/>
    </row>
    <row r="391" spans="1:1" x14ac:dyDescent="0.2">
      <c r="A391" s="6"/>
    </row>
    <row r="392" spans="1:1" x14ac:dyDescent="0.2">
      <c r="A392" s="6"/>
    </row>
    <row r="393" spans="1:1" x14ac:dyDescent="0.2">
      <c r="A393" s="6"/>
    </row>
    <row r="394" spans="1:1" x14ac:dyDescent="0.2">
      <c r="A394" s="6"/>
    </row>
    <row r="395" spans="1:1" x14ac:dyDescent="0.2">
      <c r="A395" s="6"/>
    </row>
    <row r="396" spans="1:1" x14ac:dyDescent="0.2">
      <c r="A396" s="6"/>
    </row>
    <row r="397" spans="1:1" x14ac:dyDescent="0.2">
      <c r="A397" s="6"/>
    </row>
    <row r="398" spans="1:1" x14ac:dyDescent="0.2">
      <c r="A398" s="6"/>
    </row>
    <row r="399" spans="1:1" x14ac:dyDescent="0.2">
      <c r="A399" s="6"/>
    </row>
    <row r="400" spans="1:1" x14ac:dyDescent="0.2">
      <c r="A400" s="6"/>
    </row>
    <row r="401" spans="1:1" x14ac:dyDescent="0.2">
      <c r="A401" s="6"/>
    </row>
    <row r="402" spans="1:1" x14ac:dyDescent="0.2">
      <c r="A402" s="6"/>
    </row>
    <row r="403" spans="1:1" x14ac:dyDescent="0.2">
      <c r="A403" s="6"/>
    </row>
    <row r="404" spans="1:1" x14ac:dyDescent="0.2">
      <c r="A404" s="6"/>
    </row>
    <row r="405" spans="1:1" x14ac:dyDescent="0.2">
      <c r="A405" s="6"/>
    </row>
    <row r="406" spans="1:1" x14ac:dyDescent="0.2">
      <c r="A406" s="6"/>
    </row>
    <row r="407" spans="1:1" x14ac:dyDescent="0.2">
      <c r="A407" s="6"/>
    </row>
    <row r="408" spans="1:1" x14ac:dyDescent="0.2">
      <c r="A408" s="6"/>
    </row>
    <row r="409" spans="1:1" x14ac:dyDescent="0.2">
      <c r="A409" s="6"/>
    </row>
    <row r="410" spans="1:1" x14ac:dyDescent="0.2">
      <c r="A410" s="6"/>
    </row>
    <row r="411" spans="1:1" x14ac:dyDescent="0.2">
      <c r="A411" s="6"/>
    </row>
    <row r="412" spans="1:1" x14ac:dyDescent="0.2">
      <c r="A412" s="6"/>
    </row>
    <row r="413" spans="1:1" x14ac:dyDescent="0.2">
      <c r="A413" s="6"/>
    </row>
    <row r="414" spans="1:1" x14ac:dyDescent="0.2">
      <c r="A414" s="6"/>
    </row>
    <row r="415" spans="1:1" x14ac:dyDescent="0.2">
      <c r="A415" s="6"/>
    </row>
    <row r="416" spans="1:1" x14ac:dyDescent="0.2">
      <c r="A416" s="6"/>
    </row>
    <row r="417" spans="1:1" x14ac:dyDescent="0.2">
      <c r="A417" s="6"/>
    </row>
    <row r="418" spans="1:1" x14ac:dyDescent="0.2">
      <c r="A418" s="6"/>
    </row>
    <row r="419" spans="1:1" x14ac:dyDescent="0.2">
      <c r="A419" s="6"/>
    </row>
    <row r="420" spans="1:1" x14ac:dyDescent="0.2">
      <c r="A420" s="6"/>
    </row>
    <row r="421" spans="1:1" x14ac:dyDescent="0.2">
      <c r="A421" s="6"/>
    </row>
    <row r="422" spans="1:1" x14ac:dyDescent="0.2">
      <c r="A422" s="6"/>
    </row>
    <row r="423" spans="1:1" x14ac:dyDescent="0.2">
      <c r="A423" s="6"/>
    </row>
    <row r="424" spans="1:1" x14ac:dyDescent="0.2">
      <c r="A424" s="6"/>
    </row>
    <row r="425" spans="1:1" x14ac:dyDescent="0.2">
      <c r="A425" s="6"/>
    </row>
    <row r="426" spans="1:1" x14ac:dyDescent="0.2">
      <c r="A426" s="6"/>
    </row>
    <row r="427" spans="1:1" x14ac:dyDescent="0.2">
      <c r="A427" s="6"/>
    </row>
    <row r="428" spans="1:1" x14ac:dyDescent="0.2">
      <c r="A428" s="6"/>
    </row>
    <row r="429" spans="1:1" x14ac:dyDescent="0.2">
      <c r="A429" s="6"/>
    </row>
    <row r="430" spans="1:1" x14ac:dyDescent="0.2">
      <c r="A430" s="6"/>
    </row>
    <row r="431" spans="1:1" x14ac:dyDescent="0.2">
      <c r="A431" s="6"/>
    </row>
    <row r="432" spans="1:1" x14ac:dyDescent="0.2">
      <c r="A432" s="6"/>
    </row>
    <row r="433" spans="1:1" x14ac:dyDescent="0.2">
      <c r="A433" s="6"/>
    </row>
    <row r="434" spans="1:1" x14ac:dyDescent="0.2">
      <c r="A434" s="6"/>
    </row>
    <row r="435" spans="1:1" x14ac:dyDescent="0.2">
      <c r="A435" s="6"/>
    </row>
    <row r="436" spans="1:1" x14ac:dyDescent="0.2">
      <c r="A436" s="6"/>
    </row>
    <row r="437" spans="1:1" x14ac:dyDescent="0.2">
      <c r="A437" s="6"/>
    </row>
    <row r="438" spans="1:1" x14ac:dyDescent="0.2">
      <c r="A438" s="6"/>
    </row>
    <row r="439" spans="1:1" x14ac:dyDescent="0.2">
      <c r="A439" s="6"/>
    </row>
    <row r="440" spans="1:1" x14ac:dyDescent="0.2">
      <c r="A440" s="6"/>
    </row>
    <row r="441" spans="1:1" x14ac:dyDescent="0.2">
      <c r="A441" s="6"/>
    </row>
    <row r="442" spans="1:1" x14ac:dyDescent="0.2">
      <c r="A442" s="6"/>
    </row>
    <row r="443" spans="1:1" x14ac:dyDescent="0.2">
      <c r="A443" s="6"/>
    </row>
    <row r="444" spans="1:1" x14ac:dyDescent="0.2">
      <c r="A444" s="6"/>
    </row>
    <row r="445" spans="1:1" x14ac:dyDescent="0.2">
      <c r="A445" s="6"/>
    </row>
    <row r="446" spans="1:1" x14ac:dyDescent="0.2">
      <c r="A446" s="6"/>
    </row>
    <row r="447" spans="1:1" x14ac:dyDescent="0.2">
      <c r="A447" s="6"/>
    </row>
    <row r="448" spans="1:1" x14ac:dyDescent="0.2">
      <c r="A448" s="6"/>
    </row>
    <row r="449" spans="1:1" x14ac:dyDescent="0.2">
      <c r="A449" s="6"/>
    </row>
    <row r="450" spans="1:1" x14ac:dyDescent="0.2">
      <c r="A450" s="6"/>
    </row>
    <row r="451" spans="1:1" x14ac:dyDescent="0.2">
      <c r="A451" s="6"/>
    </row>
    <row r="452" spans="1:1" x14ac:dyDescent="0.2">
      <c r="A452" s="6"/>
    </row>
    <row r="453" spans="1:1" x14ac:dyDescent="0.2">
      <c r="A453" s="6"/>
    </row>
    <row r="454" spans="1:1" x14ac:dyDescent="0.2">
      <c r="A454" s="6"/>
    </row>
    <row r="455" spans="1:1" x14ac:dyDescent="0.2">
      <c r="A455" s="6"/>
    </row>
    <row r="456" spans="1:1" x14ac:dyDescent="0.2">
      <c r="A456" s="6"/>
    </row>
    <row r="457" spans="1:1" x14ac:dyDescent="0.2">
      <c r="A457" s="6"/>
    </row>
    <row r="458" spans="1:1" x14ac:dyDescent="0.2">
      <c r="A458" s="6"/>
    </row>
    <row r="459" spans="1:1" x14ac:dyDescent="0.2">
      <c r="A459" s="6"/>
    </row>
    <row r="460" spans="1:1" x14ac:dyDescent="0.2">
      <c r="A460" s="6"/>
    </row>
    <row r="461" spans="1:1" x14ac:dyDescent="0.2">
      <c r="A461" s="6"/>
    </row>
    <row r="462" spans="1:1" x14ac:dyDescent="0.2">
      <c r="A462" s="6"/>
    </row>
    <row r="463" spans="1:1" x14ac:dyDescent="0.2">
      <c r="A463" s="6"/>
    </row>
    <row r="464" spans="1:1" x14ac:dyDescent="0.2">
      <c r="A464" s="6"/>
    </row>
    <row r="465" spans="1:1" x14ac:dyDescent="0.2">
      <c r="A465" s="6"/>
    </row>
    <row r="466" spans="1:1" x14ac:dyDescent="0.2">
      <c r="A466" s="6"/>
    </row>
    <row r="467" spans="1:1" x14ac:dyDescent="0.2">
      <c r="A467" s="6"/>
    </row>
    <row r="468" spans="1:1" x14ac:dyDescent="0.2">
      <c r="A468" s="6"/>
    </row>
    <row r="469" spans="1:1" x14ac:dyDescent="0.2">
      <c r="A469" s="6"/>
    </row>
    <row r="470" spans="1:1" x14ac:dyDescent="0.2">
      <c r="A470" s="6"/>
    </row>
    <row r="471" spans="1:1" x14ac:dyDescent="0.2">
      <c r="A471" s="6"/>
    </row>
    <row r="472" spans="1:1" x14ac:dyDescent="0.2">
      <c r="A472" s="6"/>
    </row>
    <row r="473" spans="1:1" x14ac:dyDescent="0.2">
      <c r="A473" s="6"/>
    </row>
    <row r="474" spans="1:1" x14ac:dyDescent="0.2">
      <c r="A474" s="6"/>
    </row>
    <row r="475" spans="1:1" x14ac:dyDescent="0.2">
      <c r="A475" s="6"/>
    </row>
    <row r="476" spans="1:1" x14ac:dyDescent="0.2">
      <c r="A476" s="6"/>
    </row>
    <row r="477" spans="1:1" x14ac:dyDescent="0.2">
      <c r="A477" s="6"/>
    </row>
    <row r="478" spans="1:1" x14ac:dyDescent="0.2">
      <c r="A478" s="6"/>
    </row>
    <row r="479" spans="1:1" x14ac:dyDescent="0.2">
      <c r="A479" s="6"/>
    </row>
    <row r="480" spans="1:1" x14ac:dyDescent="0.2">
      <c r="A480" s="6"/>
    </row>
    <row r="481" spans="1:1" x14ac:dyDescent="0.2">
      <c r="A481" s="6"/>
    </row>
    <row r="482" spans="1:1" x14ac:dyDescent="0.2">
      <c r="A482" s="6"/>
    </row>
    <row r="483" spans="1:1" x14ac:dyDescent="0.2">
      <c r="A483" s="6"/>
    </row>
    <row r="484" spans="1:1" x14ac:dyDescent="0.2">
      <c r="A484" s="6"/>
    </row>
    <row r="485" spans="1:1" x14ac:dyDescent="0.2">
      <c r="A485" s="6"/>
    </row>
    <row r="486" spans="1:1" x14ac:dyDescent="0.2">
      <c r="A486" s="6"/>
    </row>
    <row r="487" spans="1:1" x14ac:dyDescent="0.2">
      <c r="A487" s="6"/>
    </row>
    <row r="488" spans="1:1" x14ac:dyDescent="0.2">
      <c r="A488" s="6"/>
    </row>
    <row r="489" spans="1:1" x14ac:dyDescent="0.2">
      <c r="A489" s="6"/>
    </row>
    <row r="490" spans="1:1" x14ac:dyDescent="0.2">
      <c r="A490" s="6"/>
    </row>
    <row r="491" spans="1:1" x14ac:dyDescent="0.2">
      <c r="A491" s="6"/>
    </row>
    <row r="492" spans="1:1" x14ac:dyDescent="0.2">
      <c r="A492" s="6"/>
    </row>
    <row r="493" spans="1:1" x14ac:dyDescent="0.2">
      <c r="A493" s="6"/>
    </row>
    <row r="494" spans="1:1" x14ac:dyDescent="0.2">
      <c r="A494" s="6"/>
    </row>
    <row r="495" spans="1:1" x14ac:dyDescent="0.2">
      <c r="A495" s="6"/>
    </row>
    <row r="496" spans="1:1" x14ac:dyDescent="0.2">
      <c r="A496" s="6"/>
    </row>
    <row r="497" spans="1:1" x14ac:dyDescent="0.2">
      <c r="A497" s="6"/>
    </row>
    <row r="498" spans="1:1" x14ac:dyDescent="0.2">
      <c r="A498" s="6"/>
    </row>
    <row r="499" spans="1:1" x14ac:dyDescent="0.2">
      <c r="A499" s="6"/>
    </row>
    <row r="500" spans="1:1" x14ac:dyDescent="0.2">
      <c r="A500" s="6"/>
    </row>
    <row r="501" spans="1:1" x14ac:dyDescent="0.2">
      <c r="A501" s="6"/>
    </row>
    <row r="502" spans="1:1" x14ac:dyDescent="0.2">
      <c r="A502" s="6"/>
    </row>
    <row r="503" spans="1:1" x14ac:dyDescent="0.2">
      <c r="A503" s="6"/>
    </row>
    <row r="504" spans="1:1" x14ac:dyDescent="0.2">
      <c r="A504" s="6"/>
    </row>
    <row r="505" spans="1:1" x14ac:dyDescent="0.2">
      <c r="A505" s="6"/>
    </row>
    <row r="506" spans="1:1" x14ac:dyDescent="0.2">
      <c r="A506" s="6"/>
    </row>
    <row r="507" spans="1:1" x14ac:dyDescent="0.2">
      <c r="A507" s="6"/>
    </row>
    <row r="508" spans="1:1" x14ac:dyDescent="0.2">
      <c r="A508" s="6"/>
    </row>
    <row r="509" spans="1:1" x14ac:dyDescent="0.2">
      <c r="A509" s="6"/>
    </row>
    <row r="510" spans="1:1" x14ac:dyDescent="0.2">
      <c r="A510" s="6"/>
    </row>
    <row r="511" spans="1:1" x14ac:dyDescent="0.2">
      <c r="A511" s="6"/>
    </row>
    <row r="512" spans="1:1" x14ac:dyDescent="0.2">
      <c r="A512" s="6"/>
    </row>
    <row r="513" spans="1:1" x14ac:dyDescent="0.2">
      <c r="A513" s="6"/>
    </row>
    <row r="514" spans="1:1" x14ac:dyDescent="0.2">
      <c r="A514" s="6"/>
    </row>
    <row r="515" spans="1:1" x14ac:dyDescent="0.2">
      <c r="A515" s="6"/>
    </row>
    <row r="516" spans="1:1" x14ac:dyDescent="0.2">
      <c r="A516" s="6"/>
    </row>
    <row r="517" spans="1:1" x14ac:dyDescent="0.2">
      <c r="A517" s="6"/>
    </row>
    <row r="518" spans="1:1" x14ac:dyDescent="0.2">
      <c r="A518" s="6"/>
    </row>
    <row r="519" spans="1:1" x14ac:dyDescent="0.2">
      <c r="A519" s="6"/>
    </row>
    <row r="520" spans="1:1" x14ac:dyDescent="0.2">
      <c r="A520" s="6"/>
    </row>
    <row r="521" spans="1:1" x14ac:dyDescent="0.2">
      <c r="A521" s="6"/>
    </row>
    <row r="522" spans="1:1" x14ac:dyDescent="0.2">
      <c r="A522" s="6"/>
    </row>
    <row r="523" spans="1:1" x14ac:dyDescent="0.2">
      <c r="A523" s="6"/>
    </row>
    <row r="524" spans="1:1" x14ac:dyDescent="0.2">
      <c r="A524" s="6"/>
    </row>
    <row r="525" spans="1:1" x14ac:dyDescent="0.2">
      <c r="A525" s="6"/>
    </row>
    <row r="526" spans="1:1" x14ac:dyDescent="0.2">
      <c r="A526" s="6"/>
    </row>
    <row r="527" spans="1:1" x14ac:dyDescent="0.2">
      <c r="A527" s="6"/>
    </row>
    <row r="528" spans="1:1" x14ac:dyDescent="0.2">
      <c r="A528" s="6"/>
    </row>
    <row r="529" spans="1:1" x14ac:dyDescent="0.2">
      <c r="A529" s="6"/>
    </row>
    <row r="530" spans="1:1" x14ac:dyDescent="0.2">
      <c r="A530" s="6"/>
    </row>
    <row r="531" spans="1:1" x14ac:dyDescent="0.2">
      <c r="A531" s="6"/>
    </row>
    <row r="532" spans="1:1" x14ac:dyDescent="0.2">
      <c r="A532" s="6"/>
    </row>
    <row r="533" spans="1:1" x14ac:dyDescent="0.2">
      <c r="A533" s="6"/>
    </row>
    <row r="534" spans="1:1" x14ac:dyDescent="0.2">
      <c r="A534" s="6"/>
    </row>
    <row r="535" spans="1:1" x14ac:dyDescent="0.2">
      <c r="A535" s="6"/>
    </row>
    <row r="536" spans="1:1" x14ac:dyDescent="0.2">
      <c r="A536" s="6"/>
    </row>
    <row r="537" spans="1:1" x14ac:dyDescent="0.2">
      <c r="A537" s="6"/>
    </row>
    <row r="538" spans="1:1" x14ac:dyDescent="0.2">
      <c r="A538" s="6"/>
    </row>
    <row r="539" spans="1:1" x14ac:dyDescent="0.2">
      <c r="A539" s="6"/>
    </row>
    <row r="540" spans="1:1" x14ac:dyDescent="0.2">
      <c r="A540" s="6"/>
    </row>
    <row r="541" spans="1:1" x14ac:dyDescent="0.2">
      <c r="A541" s="6"/>
    </row>
    <row r="542" spans="1:1" x14ac:dyDescent="0.2">
      <c r="A542" s="6"/>
    </row>
    <row r="543" spans="1:1" x14ac:dyDescent="0.2">
      <c r="A543" s="6"/>
    </row>
    <row r="544" spans="1:1" x14ac:dyDescent="0.2">
      <c r="A544" s="6"/>
    </row>
    <row r="545" spans="1:1" x14ac:dyDescent="0.2">
      <c r="A545" s="6"/>
    </row>
    <row r="546" spans="1:1" x14ac:dyDescent="0.2">
      <c r="A546" s="6"/>
    </row>
    <row r="547" spans="1:1" x14ac:dyDescent="0.2">
      <c r="A547" s="6"/>
    </row>
    <row r="548" spans="1:1" x14ac:dyDescent="0.2">
      <c r="A548" s="6"/>
    </row>
    <row r="549" spans="1:1" x14ac:dyDescent="0.2">
      <c r="A549" s="6"/>
    </row>
    <row r="550" spans="1:1" x14ac:dyDescent="0.2">
      <c r="A550" s="6"/>
    </row>
    <row r="551" spans="1:1" x14ac:dyDescent="0.2">
      <c r="A551" s="6"/>
    </row>
    <row r="552" spans="1:1" x14ac:dyDescent="0.2">
      <c r="A552" s="6"/>
    </row>
    <row r="553" spans="1:1" x14ac:dyDescent="0.2">
      <c r="A553" s="6"/>
    </row>
    <row r="554" spans="1:1" x14ac:dyDescent="0.2">
      <c r="A554" s="6"/>
    </row>
    <row r="555" spans="1:1" x14ac:dyDescent="0.2">
      <c r="A555" s="6"/>
    </row>
    <row r="556" spans="1:1" x14ac:dyDescent="0.2">
      <c r="A556" s="6"/>
    </row>
    <row r="557" spans="1:1" x14ac:dyDescent="0.2">
      <c r="A557" s="6"/>
    </row>
    <row r="558" spans="1:1" x14ac:dyDescent="0.2">
      <c r="A558" s="6"/>
    </row>
    <row r="559" spans="1:1" x14ac:dyDescent="0.2">
      <c r="A559" s="6"/>
    </row>
    <row r="560" spans="1:1" x14ac:dyDescent="0.2">
      <c r="A560" s="6"/>
    </row>
    <row r="561" spans="1:1" x14ac:dyDescent="0.2">
      <c r="A561" s="6"/>
    </row>
    <row r="562" spans="1:1" x14ac:dyDescent="0.2">
      <c r="A562" s="6"/>
    </row>
    <row r="563" spans="1:1" x14ac:dyDescent="0.2">
      <c r="A563" s="6"/>
    </row>
    <row r="564" spans="1:1" x14ac:dyDescent="0.2">
      <c r="A564" s="6"/>
    </row>
    <row r="565" spans="1:1" x14ac:dyDescent="0.2">
      <c r="A565" s="6"/>
    </row>
    <row r="566" spans="1:1" x14ac:dyDescent="0.2">
      <c r="A566" s="6"/>
    </row>
    <row r="567" spans="1:1" x14ac:dyDescent="0.2">
      <c r="A567" s="6"/>
    </row>
    <row r="568" spans="1:1" x14ac:dyDescent="0.2">
      <c r="A568" s="6"/>
    </row>
    <row r="569" spans="1:1" x14ac:dyDescent="0.2">
      <c r="A569" s="6"/>
    </row>
    <row r="570" spans="1:1" x14ac:dyDescent="0.2">
      <c r="A570" s="6"/>
    </row>
    <row r="571" spans="1:1" x14ac:dyDescent="0.2">
      <c r="A571" s="6"/>
    </row>
    <row r="572" spans="1:1" x14ac:dyDescent="0.2">
      <c r="A572" s="6"/>
    </row>
    <row r="573" spans="1:1" x14ac:dyDescent="0.2">
      <c r="A573" s="6"/>
    </row>
    <row r="574" spans="1:1" x14ac:dyDescent="0.2">
      <c r="A574" s="6"/>
    </row>
    <row r="575" spans="1:1" x14ac:dyDescent="0.2">
      <c r="A575" s="6"/>
    </row>
    <row r="576" spans="1:1" x14ac:dyDescent="0.2">
      <c r="A576" s="6"/>
    </row>
    <row r="577" spans="1:1" x14ac:dyDescent="0.2">
      <c r="A577" s="6"/>
    </row>
    <row r="578" spans="1:1" x14ac:dyDescent="0.2">
      <c r="A578" s="6"/>
    </row>
    <row r="579" spans="1:1" x14ac:dyDescent="0.2">
      <c r="A579" s="6"/>
    </row>
    <row r="580" spans="1:1" x14ac:dyDescent="0.2">
      <c r="A580" s="6"/>
    </row>
    <row r="581" spans="1:1" x14ac:dyDescent="0.2">
      <c r="A581" s="6"/>
    </row>
    <row r="582" spans="1:1" x14ac:dyDescent="0.2">
      <c r="A582" s="6"/>
    </row>
    <row r="583" spans="1:1" x14ac:dyDescent="0.2">
      <c r="A583" s="6"/>
    </row>
    <row r="584" spans="1:1" x14ac:dyDescent="0.2">
      <c r="A584" s="6"/>
    </row>
    <row r="585" spans="1:1" x14ac:dyDescent="0.2">
      <c r="A585" s="6"/>
    </row>
    <row r="586" spans="1:1" x14ac:dyDescent="0.2">
      <c r="A586" s="6"/>
    </row>
    <row r="587" spans="1:1" x14ac:dyDescent="0.2">
      <c r="A587" s="6"/>
    </row>
    <row r="588" spans="1:1" x14ac:dyDescent="0.2">
      <c r="A588" s="6"/>
    </row>
    <row r="589" spans="1:1" x14ac:dyDescent="0.2">
      <c r="A589" s="6"/>
    </row>
    <row r="590" spans="1:1" x14ac:dyDescent="0.2">
      <c r="A590" s="6"/>
    </row>
    <row r="591" spans="1:1" x14ac:dyDescent="0.2">
      <c r="A591" s="6"/>
    </row>
    <row r="592" spans="1:1" x14ac:dyDescent="0.2">
      <c r="A592" s="6"/>
    </row>
    <row r="593" spans="1:1" x14ac:dyDescent="0.2">
      <c r="A593" s="6"/>
    </row>
    <row r="594" spans="1:1" x14ac:dyDescent="0.2">
      <c r="A594" s="6"/>
    </row>
    <row r="595" spans="1:1" x14ac:dyDescent="0.2">
      <c r="A595" s="6"/>
    </row>
    <row r="596" spans="1:1" x14ac:dyDescent="0.2">
      <c r="A596" s="6"/>
    </row>
    <row r="597" spans="1:1" x14ac:dyDescent="0.2">
      <c r="A597" s="6"/>
    </row>
    <row r="598" spans="1:1" x14ac:dyDescent="0.2">
      <c r="A598" s="6"/>
    </row>
    <row r="599" spans="1:1" x14ac:dyDescent="0.2">
      <c r="A599" s="6"/>
    </row>
    <row r="600" spans="1:1" x14ac:dyDescent="0.2">
      <c r="A600" s="6"/>
    </row>
    <row r="601" spans="1:1" x14ac:dyDescent="0.2">
      <c r="A601" s="6"/>
    </row>
    <row r="602" spans="1:1" x14ac:dyDescent="0.2">
      <c r="A602" s="6"/>
    </row>
    <row r="603" spans="1:1" x14ac:dyDescent="0.2">
      <c r="A603" s="6"/>
    </row>
    <row r="604" spans="1:1" x14ac:dyDescent="0.2">
      <c r="A604" s="6"/>
    </row>
    <row r="605" spans="1:1" x14ac:dyDescent="0.2">
      <c r="A605" s="6"/>
    </row>
    <row r="606" spans="1:1" x14ac:dyDescent="0.2">
      <c r="A606" s="6"/>
    </row>
    <row r="607" spans="1:1" x14ac:dyDescent="0.2">
      <c r="A607" s="6"/>
    </row>
    <row r="608" spans="1:1" x14ac:dyDescent="0.2">
      <c r="A608" s="6"/>
    </row>
    <row r="609" spans="1:1" x14ac:dyDescent="0.2">
      <c r="A609" s="6"/>
    </row>
    <row r="610" spans="1:1" x14ac:dyDescent="0.2">
      <c r="A610" s="6"/>
    </row>
    <row r="611" spans="1:1" x14ac:dyDescent="0.2">
      <c r="A611" s="6"/>
    </row>
    <row r="612" spans="1:1" x14ac:dyDescent="0.2">
      <c r="A612" s="6"/>
    </row>
    <row r="613" spans="1:1" x14ac:dyDescent="0.2">
      <c r="A613" s="6"/>
    </row>
    <row r="614" spans="1:1" x14ac:dyDescent="0.2">
      <c r="A614" s="6"/>
    </row>
    <row r="615" spans="1:1" x14ac:dyDescent="0.2">
      <c r="A615" s="6"/>
    </row>
    <row r="616" spans="1:1" x14ac:dyDescent="0.2">
      <c r="A616" s="6"/>
    </row>
    <row r="617" spans="1:1" x14ac:dyDescent="0.2">
      <c r="A617" s="6"/>
    </row>
    <row r="618" spans="1:1" x14ac:dyDescent="0.2">
      <c r="A618" s="6"/>
    </row>
    <row r="619" spans="1:1" x14ac:dyDescent="0.2">
      <c r="A619" s="6"/>
    </row>
    <row r="620" spans="1:1" x14ac:dyDescent="0.2">
      <c r="A620" s="6"/>
    </row>
    <row r="621" spans="1:1" x14ac:dyDescent="0.2">
      <c r="A621" s="6"/>
    </row>
    <row r="622" spans="1:1" x14ac:dyDescent="0.2">
      <c r="A622" s="6"/>
    </row>
    <row r="623" spans="1:1" x14ac:dyDescent="0.2">
      <c r="A623" s="6"/>
    </row>
    <row r="624" spans="1:1" x14ac:dyDescent="0.2">
      <c r="A624" s="6"/>
    </row>
    <row r="625" spans="1:1" x14ac:dyDescent="0.2">
      <c r="A625" s="6"/>
    </row>
    <row r="626" spans="1:1" x14ac:dyDescent="0.2">
      <c r="A626" s="6"/>
    </row>
    <row r="627" spans="1:1" x14ac:dyDescent="0.2">
      <c r="A627" s="6"/>
    </row>
    <row r="628" spans="1:1" x14ac:dyDescent="0.2">
      <c r="A628" s="6"/>
    </row>
    <row r="629" spans="1:1" x14ac:dyDescent="0.2">
      <c r="A629" s="6"/>
    </row>
    <row r="630" spans="1:1" x14ac:dyDescent="0.2">
      <c r="A630" s="6"/>
    </row>
    <row r="631" spans="1:1" x14ac:dyDescent="0.2">
      <c r="A631" s="6"/>
    </row>
    <row r="632" spans="1:1" x14ac:dyDescent="0.2">
      <c r="A632" s="6"/>
    </row>
    <row r="633" spans="1:1" x14ac:dyDescent="0.2">
      <c r="A633" s="6"/>
    </row>
    <row r="634" spans="1:1" x14ac:dyDescent="0.2">
      <c r="A634" s="6"/>
    </row>
    <row r="635" spans="1:1" x14ac:dyDescent="0.2">
      <c r="A635" s="6"/>
    </row>
    <row r="636" spans="1:1" x14ac:dyDescent="0.2">
      <c r="A636" s="6"/>
    </row>
    <row r="637" spans="1:1" x14ac:dyDescent="0.2">
      <c r="A637" s="6"/>
    </row>
    <row r="638" spans="1:1" x14ac:dyDescent="0.2">
      <c r="A638" s="6"/>
    </row>
    <row r="639" spans="1:1" x14ac:dyDescent="0.2">
      <c r="A639" s="6"/>
    </row>
    <row r="640" spans="1:1" x14ac:dyDescent="0.2">
      <c r="A640" s="6"/>
    </row>
    <row r="641" spans="1:1" x14ac:dyDescent="0.2">
      <c r="A641" s="6"/>
    </row>
    <row r="642" spans="1:1" x14ac:dyDescent="0.2">
      <c r="A642" s="6"/>
    </row>
    <row r="643" spans="1:1" x14ac:dyDescent="0.2">
      <c r="A643" s="6"/>
    </row>
    <row r="644" spans="1:1" x14ac:dyDescent="0.2">
      <c r="A644" s="6"/>
    </row>
    <row r="645" spans="1:1" x14ac:dyDescent="0.2">
      <c r="A645" s="6"/>
    </row>
    <row r="646" spans="1:1" x14ac:dyDescent="0.2">
      <c r="A646" s="6"/>
    </row>
    <row r="647" spans="1:1" x14ac:dyDescent="0.2">
      <c r="A647" s="6"/>
    </row>
    <row r="648" spans="1:1" x14ac:dyDescent="0.2">
      <c r="A648" s="6"/>
    </row>
    <row r="649" spans="1:1" x14ac:dyDescent="0.2">
      <c r="A649" s="6"/>
    </row>
    <row r="650" spans="1:1" x14ac:dyDescent="0.2">
      <c r="A650" s="6"/>
    </row>
    <row r="651" spans="1:1" x14ac:dyDescent="0.2">
      <c r="A651" s="6"/>
    </row>
    <row r="652" spans="1:1" x14ac:dyDescent="0.2">
      <c r="A652" s="6"/>
    </row>
    <row r="653" spans="1:1" x14ac:dyDescent="0.2">
      <c r="A653" s="6"/>
    </row>
    <row r="654" spans="1:1" x14ac:dyDescent="0.2">
      <c r="A654" s="6"/>
    </row>
    <row r="655" spans="1:1" x14ac:dyDescent="0.2">
      <c r="A655" s="6"/>
    </row>
    <row r="656" spans="1:1" x14ac:dyDescent="0.2">
      <c r="A656" s="6"/>
    </row>
    <row r="657" spans="1:1" x14ac:dyDescent="0.2">
      <c r="A657" s="6"/>
    </row>
    <row r="658" spans="1:1" x14ac:dyDescent="0.2">
      <c r="A658" s="6"/>
    </row>
    <row r="659" spans="1:1" x14ac:dyDescent="0.2">
      <c r="A659" s="6"/>
    </row>
    <row r="660" spans="1:1" x14ac:dyDescent="0.2">
      <c r="A660" s="6"/>
    </row>
    <row r="661" spans="1:1" x14ac:dyDescent="0.2">
      <c r="A661" s="6"/>
    </row>
    <row r="662" spans="1:1" x14ac:dyDescent="0.2">
      <c r="A662" s="6"/>
    </row>
    <row r="663" spans="1:1" x14ac:dyDescent="0.2">
      <c r="A663" s="6"/>
    </row>
    <row r="664" spans="1:1" x14ac:dyDescent="0.2">
      <c r="A664" s="6"/>
    </row>
    <row r="665" spans="1:1" x14ac:dyDescent="0.2">
      <c r="A665" s="6"/>
    </row>
    <row r="666" spans="1:1" x14ac:dyDescent="0.2">
      <c r="A666" s="6"/>
    </row>
    <row r="667" spans="1:1" x14ac:dyDescent="0.2">
      <c r="A667" s="6"/>
    </row>
    <row r="668" spans="1:1" x14ac:dyDescent="0.2">
      <c r="A668" s="6"/>
    </row>
    <row r="669" spans="1:1" x14ac:dyDescent="0.2">
      <c r="A669" s="6"/>
    </row>
    <row r="670" spans="1:1" x14ac:dyDescent="0.2">
      <c r="A670" s="6"/>
    </row>
    <row r="671" spans="1:1" x14ac:dyDescent="0.2">
      <c r="A671" s="6"/>
    </row>
    <row r="672" spans="1:1" x14ac:dyDescent="0.2">
      <c r="A672" s="6"/>
    </row>
    <row r="673" spans="1:1" x14ac:dyDescent="0.2">
      <c r="A673" s="6"/>
    </row>
    <row r="674" spans="1:1" x14ac:dyDescent="0.2">
      <c r="A674" s="6"/>
    </row>
    <row r="675" spans="1:1" x14ac:dyDescent="0.2">
      <c r="A675" s="6"/>
    </row>
    <row r="676" spans="1:1" x14ac:dyDescent="0.2">
      <c r="A676" s="6"/>
    </row>
    <row r="677" spans="1:1" x14ac:dyDescent="0.2">
      <c r="A677" s="6"/>
    </row>
    <row r="678" spans="1:1" x14ac:dyDescent="0.2">
      <c r="A678" s="6"/>
    </row>
    <row r="679" spans="1:1" x14ac:dyDescent="0.2">
      <c r="A679" s="6"/>
    </row>
    <row r="680" spans="1:1" x14ac:dyDescent="0.2">
      <c r="A680" s="6"/>
    </row>
    <row r="681" spans="1:1" x14ac:dyDescent="0.2">
      <c r="A681" s="6"/>
    </row>
    <row r="682" spans="1:1" x14ac:dyDescent="0.2">
      <c r="A682" s="6"/>
    </row>
    <row r="683" spans="1:1" x14ac:dyDescent="0.2">
      <c r="A683" s="6"/>
    </row>
    <row r="684" spans="1:1" x14ac:dyDescent="0.2">
      <c r="A684" s="6"/>
    </row>
    <row r="685" spans="1:1" x14ac:dyDescent="0.2">
      <c r="A685" s="6"/>
    </row>
    <row r="686" spans="1:1" x14ac:dyDescent="0.2">
      <c r="A686" s="6"/>
    </row>
    <row r="687" spans="1:1" x14ac:dyDescent="0.2">
      <c r="A687" s="6"/>
    </row>
    <row r="688" spans="1:1" x14ac:dyDescent="0.2">
      <c r="A688" s="6"/>
    </row>
    <row r="689" spans="1:1" x14ac:dyDescent="0.2">
      <c r="A689" s="6"/>
    </row>
    <row r="690" spans="1:1" x14ac:dyDescent="0.2">
      <c r="A690" s="6"/>
    </row>
    <row r="691" spans="1:1" x14ac:dyDescent="0.2">
      <c r="A691" s="6"/>
    </row>
    <row r="692" spans="1:1" x14ac:dyDescent="0.2">
      <c r="A692" s="6"/>
    </row>
    <row r="693" spans="1:1" x14ac:dyDescent="0.2">
      <c r="A693" s="6"/>
    </row>
    <row r="694" spans="1:1" x14ac:dyDescent="0.2">
      <c r="A694" s="6"/>
    </row>
    <row r="695" spans="1:1" x14ac:dyDescent="0.2">
      <c r="A695" s="6"/>
    </row>
    <row r="696" spans="1:1" x14ac:dyDescent="0.2">
      <c r="A696" s="6"/>
    </row>
    <row r="697" spans="1:1" x14ac:dyDescent="0.2">
      <c r="A697" s="6"/>
    </row>
    <row r="698" spans="1:1" x14ac:dyDescent="0.2">
      <c r="A698" s="6"/>
    </row>
    <row r="699" spans="1:1" x14ac:dyDescent="0.2">
      <c r="A699" s="6"/>
    </row>
    <row r="700" spans="1:1" x14ac:dyDescent="0.2">
      <c r="A700" s="6"/>
    </row>
    <row r="701" spans="1:1" x14ac:dyDescent="0.2">
      <c r="A701" s="6"/>
    </row>
    <row r="702" spans="1:1" x14ac:dyDescent="0.2">
      <c r="A702" s="6"/>
    </row>
    <row r="703" spans="1:1" x14ac:dyDescent="0.2">
      <c r="A703" s="6"/>
    </row>
    <row r="704" spans="1:1" x14ac:dyDescent="0.2">
      <c r="A704" s="6"/>
    </row>
    <row r="705" spans="1:1" x14ac:dyDescent="0.2">
      <c r="A705" s="6"/>
    </row>
    <row r="706" spans="1:1" x14ac:dyDescent="0.2">
      <c r="A706" s="6"/>
    </row>
    <row r="707" spans="1:1" x14ac:dyDescent="0.2">
      <c r="A707" s="6"/>
    </row>
    <row r="708" spans="1:1" x14ac:dyDescent="0.2">
      <c r="A708" s="6"/>
    </row>
    <row r="709" spans="1:1" x14ac:dyDescent="0.2">
      <c r="A709" s="6"/>
    </row>
    <row r="710" spans="1:1" x14ac:dyDescent="0.2">
      <c r="A710" s="6"/>
    </row>
    <row r="711" spans="1:1" x14ac:dyDescent="0.2">
      <c r="A711" s="6"/>
    </row>
    <row r="712" spans="1:1" x14ac:dyDescent="0.2">
      <c r="A712" s="6"/>
    </row>
    <row r="713" spans="1:1" x14ac:dyDescent="0.2">
      <c r="A713" s="6"/>
    </row>
    <row r="714" spans="1:1" x14ac:dyDescent="0.2">
      <c r="A714" s="6"/>
    </row>
    <row r="715" spans="1:1" x14ac:dyDescent="0.2">
      <c r="A715" s="6"/>
    </row>
    <row r="716" spans="1:1" x14ac:dyDescent="0.2">
      <c r="A716" s="6"/>
    </row>
    <row r="717" spans="1:1" x14ac:dyDescent="0.2">
      <c r="A717" s="6"/>
    </row>
    <row r="718" spans="1:1" x14ac:dyDescent="0.2">
      <c r="A718" s="6"/>
    </row>
    <row r="719" spans="1:1" x14ac:dyDescent="0.2">
      <c r="A719" s="6"/>
    </row>
    <row r="720" spans="1:1" x14ac:dyDescent="0.2">
      <c r="A720" s="6"/>
    </row>
    <row r="721" spans="1:1" x14ac:dyDescent="0.2">
      <c r="A721" s="6"/>
    </row>
    <row r="722" spans="1:1" x14ac:dyDescent="0.2">
      <c r="A722" s="6"/>
    </row>
    <row r="723" spans="1:1" x14ac:dyDescent="0.2">
      <c r="A723" s="6"/>
    </row>
    <row r="724" spans="1:1" x14ac:dyDescent="0.2">
      <c r="A724" s="6"/>
    </row>
    <row r="725" spans="1:1" x14ac:dyDescent="0.2">
      <c r="A725" s="6"/>
    </row>
    <row r="726" spans="1:1" x14ac:dyDescent="0.2">
      <c r="A726" s="6"/>
    </row>
    <row r="727" spans="1:1" x14ac:dyDescent="0.2">
      <c r="A727" s="6"/>
    </row>
    <row r="728" spans="1:1" x14ac:dyDescent="0.2">
      <c r="A728" s="6"/>
    </row>
    <row r="729" spans="1:1" x14ac:dyDescent="0.2">
      <c r="A729" s="6"/>
    </row>
    <row r="730" spans="1:1" x14ac:dyDescent="0.2">
      <c r="A730" s="6"/>
    </row>
    <row r="731" spans="1:1" x14ac:dyDescent="0.2">
      <c r="A731" s="6"/>
    </row>
    <row r="732" spans="1:1" x14ac:dyDescent="0.2">
      <c r="A732" s="6"/>
    </row>
    <row r="733" spans="1:1" x14ac:dyDescent="0.2">
      <c r="A733" s="6"/>
    </row>
    <row r="734" spans="1:1" x14ac:dyDescent="0.2">
      <c r="A734" s="6"/>
    </row>
    <row r="735" spans="1:1" x14ac:dyDescent="0.2">
      <c r="A735" s="6"/>
    </row>
    <row r="736" spans="1:1" x14ac:dyDescent="0.2">
      <c r="A736" s="6"/>
    </row>
    <row r="737" spans="1:1" x14ac:dyDescent="0.2">
      <c r="A737" s="6"/>
    </row>
    <row r="738" spans="1:1" x14ac:dyDescent="0.2">
      <c r="A738" s="6"/>
    </row>
    <row r="739" spans="1:1" x14ac:dyDescent="0.2">
      <c r="A739" s="6"/>
    </row>
    <row r="740" spans="1:1" x14ac:dyDescent="0.2">
      <c r="A740" s="6"/>
    </row>
    <row r="741" spans="1:1" x14ac:dyDescent="0.2">
      <c r="A741" s="6"/>
    </row>
    <row r="742" spans="1:1" x14ac:dyDescent="0.2">
      <c r="A742" s="6"/>
    </row>
    <row r="743" spans="1:1" x14ac:dyDescent="0.2">
      <c r="A743" s="6"/>
    </row>
    <row r="744" spans="1:1" x14ac:dyDescent="0.2">
      <c r="A744" s="6"/>
    </row>
    <row r="745" spans="1:1" x14ac:dyDescent="0.2">
      <c r="A745" s="6"/>
    </row>
    <row r="746" spans="1:1" x14ac:dyDescent="0.2">
      <c r="A746" s="6"/>
    </row>
    <row r="747" spans="1:1" x14ac:dyDescent="0.2">
      <c r="A747" s="6"/>
    </row>
    <row r="748" spans="1:1" x14ac:dyDescent="0.2">
      <c r="A748" s="6"/>
    </row>
    <row r="749" spans="1:1" x14ac:dyDescent="0.2">
      <c r="A749" s="6"/>
    </row>
    <row r="750" spans="1:1" x14ac:dyDescent="0.2">
      <c r="A750" s="6"/>
    </row>
    <row r="751" spans="1:1" x14ac:dyDescent="0.2">
      <c r="A751" s="6"/>
    </row>
    <row r="752" spans="1:1" x14ac:dyDescent="0.2">
      <c r="A752" s="6"/>
    </row>
    <row r="753" spans="1:1" x14ac:dyDescent="0.2">
      <c r="A753" s="6"/>
    </row>
    <row r="754" spans="1:1" x14ac:dyDescent="0.2">
      <c r="A754" s="6"/>
    </row>
    <row r="755" spans="1:1" x14ac:dyDescent="0.2">
      <c r="A755" s="6"/>
    </row>
    <row r="756" spans="1:1" x14ac:dyDescent="0.2">
      <c r="A756" s="6"/>
    </row>
    <row r="757" spans="1:1" x14ac:dyDescent="0.2">
      <c r="A757" s="6"/>
    </row>
    <row r="758" spans="1:1" x14ac:dyDescent="0.2">
      <c r="A758" s="6"/>
    </row>
    <row r="759" spans="1:1" x14ac:dyDescent="0.2">
      <c r="A759" s="6"/>
    </row>
    <row r="760" spans="1:1" x14ac:dyDescent="0.2">
      <c r="A760" s="6"/>
    </row>
    <row r="761" spans="1:1" x14ac:dyDescent="0.2">
      <c r="A761" s="6"/>
    </row>
    <row r="762" spans="1:1" x14ac:dyDescent="0.2">
      <c r="A762" s="6"/>
    </row>
    <row r="763" spans="1:1" x14ac:dyDescent="0.2">
      <c r="A763" s="6"/>
    </row>
    <row r="764" spans="1:1" x14ac:dyDescent="0.2">
      <c r="A764" s="6"/>
    </row>
    <row r="765" spans="1:1" x14ac:dyDescent="0.2">
      <c r="A765" s="6"/>
    </row>
    <row r="766" spans="1:1" x14ac:dyDescent="0.2">
      <c r="A766" s="6"/>
    </row>
    <row r="767" spans="1:1" x14ac:dyDescent="0.2">
      <c r="A767" s="6"/>
    </row>
    <row r="768" spans="1:1" x14ac:dyDescent="0.2">
      <c r="A768" s="6"/>
    </row>
    <row r="769" spans="1:1" x14ac:dyDescent="0.2">
      <c r="A769" s="6"/>
    </row>
    <row r="770" spans="1:1" x14ac:dyDescent="0.2">
      <c r="A770" s="6"/>
    </row>
    <row r="771" spans="1:1" x14ac:dyDescent="0.2">
      <c r="A771" s="6"/>
    </row>
    <row r="772" spans="1:1" x14ac:dyDescent="0.2">
      <c r="A772" s="6"/>
    </row>
    <row r="773" spans="1:1" x14ac:dyDescent="0.2">
      <c r="A773" s="6"/>
    </row>
    <row r="774" spans="1:1" x14ac:dyDescent="0.2">
      <c r="A774" s="6"/>
    </row>
    <row r="775" spans="1:1" x14ac:dyDescent="0.2">
      <c r="A775" s="6"/>
    </row>
    <row r="776" spans="1:1" x14ac:dyDescent="0.2">
      <c r="A776" s="6"/>
    </row>
    <row r="777" spans="1:1" x14ac:dyDescent="0.2">
      <c r="A777" s="6"/>
    </row>
    <row r="778" spans="1:1" x14ac:dyDescent="0.2">
      <c r="A778" s="6"/>
    </row>
    <row r="779" spans="1:1" x14ac:dyDescent="0.2">
      <c r="A779" s="6"/>
    </row>
    <row r="780" spans="1:1" x14ac:dyDescent="0.2">
      <c r="A780" s="6"/>
    </row>
    <row r="781" spans="1:1" x14ac:dyDescent="0.2">
      <c r="A781" s="6"/>
    </row>
    <row r="782" spans="1:1" x14ac:dyDescent="0.2">
      <c r="A782" s="6"/>
    </row>
    <row r="783" spans="1:1" x14ac:dyDescent="0.2">
      <c r="A783" s="6"/>
    </row>
    <row r="784" spans="1:1" x14ac:dyDescent="0.2">
      <c r="A784" s="6"/>
    </row>
    <row r="785" spans="1:1" x14ac:dyDescent="0.2">
      <c r="A785" s="6"/>
    </row>
    <row r="786" spans="1:1" x14ac:dyDescent="0.2">
      <c r="A786" s="6"/>
    </row>
    <row r="787" spans="1:1" x14ac:dyDescent="0.2">
      <c r="A787" s="6"/>
    </row>
    <row r="788" spans="1:1" x14ac:dyDescent="0.2">
      <c r="A788" s="6"/>
    </row>
    <row r="789" spans="1:1" x14ac:dyDescent="0.2">
      <c r="A789" s="6"/>
    </row>
    <row r="790" spans="1:1" x14ac:dyDescent="0.2">
      <c r="A790" s="6"/>
    </row>
    <row r="791" spans="1:1" x14ac:dyDescent="0.2">
      <c r="A791" s="6"/>
    </row>
    <row r="792" spans="1:1" x14ac:dyDescent="0.2">
      <c r="A792" s="6"/>
    </row>
    <row r="793" spans="1:1" x14ac:dyDescent="0.2">
      <c r="A793" s="6"/>
    </row>
    <row r="794" spans="1:1" x14ac:dyDescent="0.2">
      <c r="A794" s="6"/>
    </row>
    <row r="795" spans="1:1" x14ac:dyDescent="0.2">
      <c r="A795" s="6"/>
    </row>
    <row r="796" spans="1:1" x14ac:dyDescent="0.2">
      <c r="A796" s="6"/>
    </row>
    <row r="797" spans="1:1" x14ac:dyDescent="0.2">
      <c r="A797" s="6"/>
    </row>
    <row r="798" spans="1:1" x14ac:dyDescent="0.2">
      <c r="A798" s="6"/>
    </row>
    <row r="799" spans="1:1" x14ac:dyDescent="0.2">
      <c r="A799" s="6"/>
    </row>
    <row r="800" spans="1:1" x14ac:dyDescent="0.2">
      <c r="A800" s="6"/>
    </row>
    <row r="801" spans="1:1" x14ac:dyDescent="0.2">
      <c r="A801" s="6"/>
    </row>
    <row r="802" spans="1:1" x14ac:dyDescent="0.2">
      <c r="A802" s="6"/>
    </row>
    <row r="803" spans="1:1" x14ac:dyDescent="0.2">
      <c r="A803" s="6"/>
    </row>
    <row r="804" spans="1:1" x14ac:dyDescent="0.2">
      <c r="A804" s="6"/>
    </row>
    <row r="805" spans="1:1" x14ac:dyDescent="0.2">
      <c r="A805" s="6"/>
    </row>
    <row r="806" spans="1:1" x14ac:dyDescent="0.2">
      <c r="A806" s="6"/>
    </row>
    <row r="807" spans="1:1" x14ac:dyDescent="0.2">
      <c r="A807" s="6"/>
    </row>
    <row r="808" spans="1:1" x14ac:dyDescent="0.2">
      <c r="A808" s="6"/>
    </row>
    <row r="809" spans="1:1" x14ac:dyDescent="0.2">
      <c r="A809" s="6"/>
    </row>
    <row r="810" spans="1:1" x14ac:dyDescent="0.2">
      <c r="A810" s="6"/>
    </row>
    <row r="811" spans="1:1" x14ac:dyDescent="0.2">
      <c r="A811" s="6"/>
    </row>
    <row r="812" spans="1:1" x14ac:dyDescent="0.2">
      <c r="A812" s="6"/>
    </row>
    <row r="813" spans="1:1" x14ac:dyDescent="0.2">
      <c r="A813" s="6"/>
    </row>
    <row r="814" spans="1:1" x14ac:dyDescent="0.2">
      <c r="A814" s="6"/>
    </row>
    <row r="815" spans="1:1" x14ac:dyDescent="0.2">
      <c r="A815" s="6"/>
    </row>
    <row r="816" spans="1:1" x14ac:dyDescent="0.2">
      <c r="A816" s="6"/>
    </row>
    <row r="817" spans="1:1" x14ac:dyDescent="0.2">
      <c r="A817" s="6"/>
    </row>
  </sheetData>
  <sheetProtection password="C1F8" sheet="1" objects="1" scenarios="1" selectLockedCells="1"/>
  <mergeCells count="17">
    <mergeCell ref="B49:C49"/>
    <mergeCell ref="B86:C86"/>
    <mergeCell ref="B35:G35"/>
    <mergeCell ref="B37:D37"/>
    <mergeCell ref="E37:F37"/>
    <mergeCell ref="B39:D39"/>
    <mergeCell ref="E39:F39"/>
    <mergeCell ref="B50:C50"/>
    <mergeCell ref="B53:C53"/>
    <mergeCell ref="B51:C51"/>
    <mergeCell ref="B52:C52"/>
    <mergeCell ref="B48:C48"/>
    <mergeCell ref="B26:G26"/>
    <mergeCell ref="B29:D29"/>
    <mergeCell ref="E29:F29"/>
    <mergeCell ref="B31:D31"/>
    <mergeCell ref="E31:F31"/>
  </mergeCells>
  <phoneticPr fontId="2" type="noConversion"/>
  <conditionalFormatting sqref="C17">
    <cfRule type="expression" dxfId="7" priority="2" stopIfTrue="1">
      <formula>$E$49+$E$50+$E$51+$E$52+$E$53+$C$67+$D$86&gt;0</formula>
    </cfRule>
  </conditionalFormatting>
  <conditionalFormatting sqref="C77">
    <cfRule type="expression" dxfId="6" priority="3" stopIfTrue="1">
      <formula>$E$49+$E$50+$E$52+$E$51+$E$53+$C$67+$D$86&gt;0</formula>
    </cfRule>
  </conditionalFormatting>
  <conditionalFormatting sqref="C67">
    <cfRule type="expression" dxfId="5" priority="6" stopIfTrue="1">
      <formula>$C$17+$E$49+$E$50+$E$52+$E$51+$E$53+$C$77+$D$86&gt;0</formula>
    </cfRule>
  </conditionalFormatting>
  <conditionalFormatting sqref="E49:E53">
    <cfRule type="expression" dxfId="4" priority="7" stopIfTrue="1">
      <formula>$C$67+$C$17+$C$77+$D$86&gt;0</formula>
    </cfRule>
  </conditionalFormatting>
  <conditionalFormatting sqref="D86">
    <cfRule type="expression" dxfId="3" priority="1" stopIfTrue="1">
      <formula>$E$49+$E$50+$E$52+$E$51+$E$53+$C$67+$C$77+$C$17&gt;0</formula>
    </cfRule>
  </conditionalFormatting>
  <dataValidations count="9">
    <dataValidation type="decimal" operator="greaterThanOrEqual" allowBlank="1" showInputMessage="1" showErrorMessage="1" sqref="E37:F37 E29:F29" xr:uid="{00000000-0002-0000-0300-000000000000}">
      <formula1>0</formula1>
    </dataValidation>
    <dataValidation type="decimal" allowBlank="1" showInputMessage="1" showErrorMessage="1" sqref="C57 C69" xr:uid="{00000000-0002-0000-0300-000001000000}">
      <formula1>0</formula1>
      <formula2>3</formula2>
    </dataValidation>
    <dataValidation type="custom" allowBlank="1" showErrorMessage="1" error="Está utilizando más indicadores de los permitidos." sqref="E53" xr:uid="{00000000-0002-0000-0300-000002000000}">
      <formula1>AND($C$19=0,$C$69=0,$C$79=0,$C$88=0)</formula1>
    </dataValidation>
    <dataValidation type="custom" operator="greaterThanOrEqual" allowBlank="1" showInputMessage="1" showErrorMessage="1" error="Está utilizando más indicadores de los permitidos." sqref="C17" xr:uid="{00000000-0002-0000-0300-000003000000}">
      <formula1>AND(C57=0,C69=0,C88=0)</formula1>
    </dataValidation>
    <dataValidation type="custom" allowBlank="1" showErrorMessage="1" error="Está utilizandoi más indicadores de los permitidos." sqref="E49" xr:uid="{00000000-0002-0000-0300-000004000000}">
      <formula1>AND($C$19=0,$C$69=0,$C$79=0,$C$88=0)</formula1>
    </dataValidation>
    <dataValidation type="custom" allowBlank="1" showErrorMessage="1" error="Debe introducirse un valor entre 0 y 3" sqref="E50:E52" xr:uid="{00000000-0002-0000-0300-000005000000}">
      <formula1>AND($C$19=0,$C$69=0,$C$79=0,$C$88=0)</formula1>
    </dataValidation>
    <dataValidation type="custom" allowBlank="1" showInputMessage="1" showErrorMessage="1" error="Está utilizando más indicadores de los permitidos." sqref="C67" xr:uid="{00000000-0002-0000-0300-000006000000}">
      <formula1>AND(C19=0,C57=0,C79=0,C88=0)</formula1>
    </dataValidation>
    <dataValidation type="custom" operator="greaterThanOrEqual" allowBlank="1" showInputMessage="1" showErrorMessage="1" error="Está utilizando más inidcadores de los permitidos." sqref="C77" xr:uid="{00000000-0002-0000-0300-000007000000}">
      <formula1>AND(C57=0,C69=0,C88=0)</formula1>
    </dataValidation>
    <dataValidation type="custom" operator="greaterThanOrEqual" allowBlank="1" showInputMessage="1" showErrorMessage="1" error="Está utilizando más inidcadores de los permitidos." sqref="D86" xr:uid="{00000000-0002-0000-0300-000008000000}">
      <formula1>AND(C19=0,C57=0,C69=0,C79=0)</formula1>
    </dataValidation>
  </dataValidations>
  <pageMargins left="0.75" right="0.75" top="1" bottom="1" header="0" footer="0"/>
  <pageSetup paperSize="9" orientation="portrait" horizontalDpi="4294967295" verticalDpi="429496729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90"/>
  <sheetViews>
    <sheetView zoomScale="85" workbookViewId="0">
      <selection activeCell="C37" sqref="C37"/>
    </sheetView>
  </sheetViews>
  <sheetFormatPr baseColWidth="10" defaultColWidth="11.42578125" defaultRowHeight="12.75" x14ac:dyDescent="0.2"/>
  <cols>
    <col min="1" max="1" width="1.42578125" style="6" customWidth="1"/>
    <col min="2" max="2" width="15" style="6" customWidth="1"/>
    <col min="3" max="3" width="19.28515625" style="6" customWidth="1"/>
    <col min="4" max="4" width="16.7109375" style="6" customWidth="1"/>
    <col min="5" max="5" width="18.28515625" style="6" customWidth="1"/>
    <col min="6" max="6" width="14.140625" style="6" customWidth="1"/>
    <col min="7" max="7" width="13.7109375" style="6" customWidth="1"/>
    <col min="8" max="8" width="13" style="6" customWidth="1"/>
    <col min="9" max="9" width="13.85546875" style="6" customWidth="1"/>
    <col min="10" max="10" width="38.5703125" style="6" customWidth="1"/>
    <col min="11" max="11" width="24.42578125" style="6" hidden="1" customWidth="1"/>
    <col min="12" max="12" width="3.85546875" style="6" hidden="1" customWidth="1"/>
    <col min="13" max="13" width="7.28515625" style="6" hidden="1" customWidth="1"/>
    <col min="14" max="14" width="11.42578125" style="6" hidden="1" customWidth="1"/>
    <col min="15" max="16384" width="11.42578125" style="6"/>
  </cols>
  <sheetData>
    <row r="1" spans="1:14" x14ac:dyDescent="0.2">
      <c r="A1" s="3"/>
      <c r="B1" s="4"/>
      <c r="C1" s="4"/>
      <c r="D1" s="4"/>
      <c r="E1" s="4"/>
      <c r="F1" s="4"/>
      <c r="G1" s="4"/>
      <c r="H1" s="4"/>
      <c r="I1" s="4"/>
      <c r="J1" s="5"/>
    </row>
    <row r="2" spans="1:14" s="15" customFormat="1" ht="15.75" customHeight="1" x14ac:dyDescent="0.25">
      <c r="A2" s="12"/>
      <c r="B2" s="13" t="s">
        <v>164</v>
      </c>
      <c r="C2" s="13"/>
      <c r="D2" s="13"/>
      <c r="E2" s="13"/>
      <c r="F2" s="13"/>
      <c r="G2" s="13"/>
      <c r="H2" s="13"/>
      <c r="I2" s="13"/>
      <c r="J2" s="14"/>
      <c r="K2" s="13"/>
      <c r="L2" s="14"/>
      <c r="M2" s="105"/>
    </row>
    <row r="3" spans="1:14" x14ac:dyDescent="0.2">
      <c r="A3" s="7"/>
      <c r="B3" s="72"/>
      <c r="C3" s="69"/>
      <c r="D3" s="69"/>
      <c r="E3" s="69"/>
      <c r="F3" s="69"/>
      <c r="G3" s="69"/>
      <c r="H3" s="46"/>
      <c r="I3" s="69"/>
      <c r="J3" s="9"/>
      <c r="K3" s="8"/>
      <c r="L3" s="9"/>
    </row>
    <row r="4" spans="1:14" x14ac:dyDescent="0.2">
      <c r="A4" s="7"/>
      <c r="B4" s="72" t="s">
        <v>174</v>
      </c>
      <c r="C4" s="69"/>
      <c r="D4" s="69"/>
      <c r="E4" s="69"/>
      <c r="F4" s="69"/>
      <c r="G4" s="69"/>
      <c r="H4" s="46"/>
      <c r="I4" s="69"/>
      <c r="J4" s="9"/>
      <c r="K4" s="8"/>
      <c r="L4" s="9"/>
    </row>
    <row r="5" spans="1:14" x14ac:dyDescent="0.2">
      <c r="A5" s="7"/>
      <c r="B5" s="72" t="s">
        <v>175</v>
      </c>
      <c r="C5" s="69"/>
      <c r="D5" s="69"/>
      <c r="E5" s="69"/>
      <c r="F5" s="69"/>
      <c r="G5" s="69"/>
      <c r="H5" s="46"/>
      <c r="I5" s="69"/>
      <c r="J5" s="9"/>
      <c r="K5" s="8"/>
      <c r="L5" s="9"/>
    </row>
    <row r="6" spans="1:14" x14ac:dyDescent="0.2">
      <c r="A6" s="7"/>
      <c r="B6" s="72"/>
      <c r="C6" s="69"/>
      <c r="D6" s="69"/>
      <c r="E6" s="69"/>
      <c r="F6" s="69"/>
      <c r="G6" s="69"/>
      <c r="H6" s="46"/>
      <c r="I6" s="69"/>
      <c r="J6" s="9"/>
      <c r="K6" s="8"/>
      <c r="L6" s="8"/>
    </row>
    <row r="7" spans="1:14" ht="13.5" thickBot="1" x14ac:dyDescent="0.25">
      <c r="A7" s="7"/>
      <c r="B7" s="8"/>
      <c r="C7" s="8"/>
      <c r="D7" s="8"/>
      <c r="E7" s="8"/>
      <c r="F7" s="8"/>
      <c r="G7" s="8"/>
      <c r="H7" s="8"/>
      <c r="I7" s="8"/>
      <c r="J7" s="9"/>
    </row>
    <row r="8" spans="1:14" s="71" customFormat="1" ht="30.75" thickBot="1" x14ac:dyDescent="0.3">
      <c r="A8" s="65"/>
      <c r="B8" s="107" t="s">
        <v>165</v>
      </c>
      <c r="C8" s="108" t="s">
        <v>166</v>
      </c>
      <c r="D8" s="67"/>
      <c r="E8" s="67"/>
      <c r="F8" s="67"/>
      <c r="G8" s="67"/>
      <c r="H8" s="68"/>
      <c r="I8" s="69"/>
      <c r="J8" s="9"/>
      <c r="K8" s="69"/>
      <c r="L8" s="70"/>
    </row>
    <row r="9" spans="1:14" s="71" customFormat="1" ht="13.5" thickTop="1" x14ac:dyDescent="0.2">
      <c r="A9" s="65"/>
      <c r="B9" s="109">
        <v>1</v>
      </c>
      <c r="C9" s="121"/>
      <c r="D9" s="67"/>
      <c r="E9" s="67"/>
      <c r="F9" s="67"/>
      <c r="G9" s="67"/>
      <c r="H9" s="68"/>
      <c r="I9" s="69"/>
      <c r="J9" s="9"/>
      <c r="K9" s="69"/>
      <c r="L9" s="70"/>
      <c r="N9" s="106">
        <f>+IF(Simulador!C22="SI",IF(Simulador!C29&lt;3500001, Simulador!D109+1,Simulador!D109), Simulador!D109)</f>
        <v>0</v>
      </c>
    </row>
    <row r="10" spans="1:14" s="71" customFormat="1" x14ac:dyDescent="0.2">
      <c r="A10" s="65"/>
      <c r="B10" s="110">
        <v>2</v>
      </c>
      <c r="C10" s="121"/>
      <c r="D10" s="67"/>
      <c r="E10" s="67"/>
      <c r="F10" s="67"/>
      <c r="G10" s="67"/>
      <c r="H10" s="68"/>
      <c r="I10" s="69"/>
      <c r="J10" s="9"/>
      <c r="K10" s="69"/>
      <c r="L10" s="70"/>
    </row>
    <row r="11" spans="1:14" s="71" customFormat="1" x14ac:dyDescent="0.2">
      <c r="A11" s="65"/>
      <c r="B11" s="110">
        <v>3</v>
      </c>
      <c r="C11" s="121"/>
      <c r="D11" s="69"/>
      <c r="E11" s="69"/>
      <c r="F11" s="69"/>
      <c r="G11" s="69"/>
      <c r="H11" s="46"/>
      <c r="I11" s="69"/>
      <c r="J11" s="9"/>
      <c r="K11" s="69"/>
      <c r="L11" s="70"/>
    </row>
    <row r="12" spans="1:14" x14ac:dyDescent="0.2">
      <c r="A12" s="7"/>
      <c r="B12" s="110">
        <v>4</v>
      </c>
      <c r="C12" s="121"/>
      <c r="D12" s="8"/>
      <c r="E12" s="8"/>
      <c r="F12" s="8"/>
      <c r="G12" s="8"/>
      <c r="H12" s="8"/>
      <c r="I12" s="8"/>
      <c r="J12" s="9"/>
    </row>
    <row r="13" spans="1:14" x14ac:dyDescent="0.2">
      <c r="A13" s="7"/>
      <c r="B13" s="110">
        <v>5</v>
      </c>
      <c r="C13" s="121"/>
      <c r="D13" s="8"/>
      <c r="E13" s="8"/>
      <c r="F13" s="8"/>
      <c r="G13" s="8"/>
      <c r="H13" s="8"/>
      <c r="I13" s="8"/>
      <c r="J13" s="9"/>
    </row>
    <row r="14" spans="1:14" s="79" customFormat="1" x14ac:dyDescent="0.2">
      <c r="A14" s="77"/>
      <c r="B14" s="110">
        <v>6</v>
      </c>
      <c r="C14" s="121"/>
      <c r="D14" s="23"/>
      <c r="E14" s="23"/>
      <c r="F14" s="23"/>
      <c r="G14" s="23"/>
      <c r="H14" s="8"/>
      <c r="I14" s="23"/>
      <c r="J14" s="9"/>
      <c r="K14" s="23"/>
      <c r="L14" s="78"/>
    </row>
    <row r="15" spans="1:14" s="79" customFormat="1" x14ac:dyDescent="0.2">
      <c r="A15" s="77"/>
      <c r="B15" s="110">
        <v>7</v>
      </c>
      <c r="C15" s="121"/>
      <c r="D15" s="69"/>
      <c r="E15" s="69"/>
      <c r="F15" s="69"/>
      <c r="G15" s="69"/>
      <c r="H15" s="46"/>
      <c r="I15" s="69"/>
      <c r="J15" s="9"/>
      <c r="K15" s="23"/>
      <c r="L15" s="23"/>
    </row>
    <row r="16" spans="1:14" x14ac:dyDescent="0.2">
      <c r="A16" s="7"/>
      <c r="B16" s="110">
        <v>8</v>
      </c>
      <c r="C16" s="121"/>
      <c r="D16" s="8"/>
      <c r="E16" s="8"/>
      <c r="F16" s="8"/>
      <c r="G16" s="8"/>
      <c r="H16" s="8"/>
      <c r="I16" s="8"/>
      <c r="J16" s="9"/>
    </row>
    <row r="17" spans="1:12" x14ac:dyDescent="0.2">
      <c r="A17" s="7"/>
      <c r="B17" s="110">
        <v>9</v>
      </c>
      <c r="C17" s="121"/>
      <c r="D17" s="69"/>
      <c r="E17" s="69"/>
      <c r="F17" s="69"/>
      <c r="G17" s="69"/>
      <c r="H17" s="46"/>
      <c r="I17" s="69"/>
      <c r="J17" s="9"/>
    </row>
    <row r="18" spans="1:12" x14ac:dyDescent="0.2">
      <c r="A18" s="7"/>
      <c r="B18" s="110">
        <v>10</v>
      </c>
      <c r="C18" s="121"/>
      <c r="D18" s="8"/>
      <c r="E18" s="8"/>
      <c r="F18" s="8"/>
      <c r="G18" s="8"/>
      <c r="H18" s="8"/>
      <c r="I18" s="8"/>
      <c r="J18" s="9"/>
    </row>
    <row r="19" spans="1:12" x14ac:dyDescent="0.2">
      <c r="A19" s="7"/>
      <c r="B19" s="110">
        <v>11</v>
      </c>
      <c r="C19" s="121"/>
      <c r="D19" s="69"/>
      <c r="E19" s="69"/>
      <c r="F19" s="69"/>
      <c r="G19" s="69"/>
      <c r="H19" s="46"/>
      <c r="I19" s="69"/>
      <c r="J19" s="9"/>
    </row>
    <row r="20" spans="1:12" x14ac:dyDescent="0.2">
      <c r="A20" s="7"/>
      <c r="B20" s="110">
        <v>12</v>
      </c>
      <c r="C20" s="121"/>
      <c r="D20" s="8"/>
      <c r="E20" s="8"/>
      <c r="F20" s="8"/>
      <c r="G20" s="8"/>
      <c r="H20" s="8"/>
      <c r="I20" s="8"/>
      <c r="J20" s="9"/>
    </row>
    <row r="21" spans="1:12" x14ac:dyDescent="0.2">
      <c r="A21" s="7"/>
      <c r="B21" s="110">
        <v>13</v>
      </c>
      <c r="C21" s="121"/>
      <c r="D21" s="69"/>
      <c r="E21" s="69"/>
      <c r="F21" s="69"/>
      <c r="G21" s="69"/>
      <c r="H21" s="46"/>
      <c r="I21" s="69"/>
      <c r="J21" s="9"/>
    </row>
    <row r="22" spans="1:12" x14ac:dyDescent="0.2">
      <c r="A22" s="7"/>
      <c r="B22" s="110">
        <v>14</v>
      </c>
      <c r="C22" s="121"/>
      <c r="D22" s="8"/>
      <c r="E22" s="8"/>
      <c r="F22" s="8"/>
      <c r="G22" s="8"/>
      <c r="H22" s="8"/>
      <c r="I22" s="8"/>
      <c r="J22" s="9"/>
    </row>
    <row r="23" spans="1:12" x14ac:dyDescent="0.2">
      <c r="A23" s="7"/>
      <c r="B23" s="110">
        <v>15</v>
      </c>
      <c r="C23" s="121"/>
      <c r="D23" s="69"/>
      <c r="E23" s="69"/>
      <c r="F23" s="69"/>
      <c r="G23" s="69"/>
      <c r="H23" s="46"/>
      <c r="I23" s="69"/>
      <c r="J23" s="9"/>
    </row>
    <row r="24" spans="1:12" x14ac:dyDescent="0.2">
      <c r="A24" s="7"/>
      <c r="B24" s="110">
        <v>16</v>
      </c>
      <c r="C24" s="121"/>
      <c r="D24" s="8"/>
      <c r="E24" s="8"/>
      <c r="F24" s="8"/>
      <c r="G24" s="8"/>
      <c r="H24" s="8"/>
      <c r="I24" s="8"/>
      <c r="J24" s="9"/>
    </row>
    <row r="25" spans="1:12" x14ac:dyDescent="0.2">
      <c r="A25" s="7"/>
      <c r="B25" s="110">
        <v>17</v>
      </c>
      <c r="C25" s="121"/>
      <c r="D25" s="69"/>
      <c r="E25" s="69"/>
      <c r="F25" s="69"/>
      <c r="G25" s="69"/>
      <c r="H25" s="46"/>
      <c r="I25" s="69"/>
      <c r="J25" s="9"/>
    </row>
    <row r="26" spans="1:12" s="79" customFormat="1" x14ac:dyDescent="0.2">
      <c r="A26" s="77"/>
      <c r="B26" s="110">
        <v>18</v>
      </c>
      <c r="C26" s="121"/>
      <c r="D26" s="8"/>
      <c r="E26" s="8"/>
      <c r="F26" s="8"/>
      <c r="G26" s="8"/>
      <c r="H26" s="8"/>
      <c r="I26" s="8"/>
      <c r="J26" s="9"/>
      <c r="K26" s="23"/>
      <c r="L26" s="78"/>
    </row>
    <row r="27" spans="1:12" x14ac:dyDescent="0.2">
      <c r="A27" s="7"/>
      <c r="B27" s="110">
        <v>19</v>
      </c>
      <c r="C27" s="122"/>
      <c r="D27" s="69"/>
      <c r="E27" s="69"/>
      <c r="F27" s="69"/>
      <c r="G27" s="69"/>
      <c r="H27" s="46"/>
      <c r="I27" s="69"/>
      <c r="J27" s="9"/>
      <c r="K27" s="8"/>
      <c r="L27" s="9"/>
    </row>
    <row r="28" spans="1:12" x14ac:dyDescent="0.2">
      <c r="A28" s="7"/>
      <c r="B28" s="110">
        <v>20</v>
      </c>
      <c r="C28" s="122"/>
      <c r="D28" s="8"/>
      <c r="E28" s="8"/>
      <c r="F28" s="8"/>
      <c r="G28" s="8"/>
      <c r="H28" s="8"/>
      <c r="I28" s="8"/>
      <c r="J28" s="9"/>
      <c r="K28" s="8"/>
      <c r="L28" s="9"/>
    </row>
    <row r="29" spans="1:12" x14ac:dyDescent="0.2">
      <c r="A29" s="7"/>
      <c r="B29" s="110">
        <v>21</v>
      </c>
      <c r="C29" s="122"/>
      <c r="D29" s="69"/>
      <c r="E29" s="69"/>
      <c r="F29" s="69"/>
      <c r="G29" s="69"/>
      <c r="H29" s="46"/>
      <c r="I29" s="69"/>
      <c r="J29" s="9"/>
      <c r="K29" s="8"/>
      <c r="L29" s="9"/>
    </row>
    <row r="30" spans="1:12" x14ac:dyDescent="0.2">
      <c r="A30" s="7"/>
      <c r="B30" s="110">
        <v>22</v>
      </c>
      <c r="C30" s="122"/>
      <c r="D30" s="8"/>
      <c r="E30" s="8"/>
      <c r="F30" s="8"/>
      <c r="G30" s="8"/>
      <c r="H30" s="8"/>
      <c r="I30" s="8"/>
      <c r="J30" s="9"/>
      <c r="K30" s="8"/>
      <c r="L30" s="9"/>
    </row>
    <row r="31" spans="1:12" x14ac:dyDescent="0.2">
      <c r="A31" s="7"/>
      <c r="B31" s="110">
        <v>23</v>
      </c>
      <c r="C31" s="122"/>
      <c r="D31" s="69"/>
      <c r="E31" s="69"/>
      <c r="F31" s="69"/>
      <c r="G31" s="69"/>
      <c r="H31" s="46"/>
      <c r="I31" s="69"/>
      <c r="J31" s="9"/>
      <c r="K31" s="8"/>
      <c r="L31" s="9"/>
    </row>
    <row r="32" spans="1:12" x14ac:dyDescent="0.2">
      <c r="A32" s="7"/>
      <c r="B32" s="110">
        <v>24</v>
      </c>
      <c r="C32" s="122"/>
      <c r="D32" s="8"/>
      <c r="E32" s="8"/>
      <c r="F32" s="8"/>
      <c r="G32" s="8"/>
      <c r="H32" s="8"/>
      <c r="I32" s="8"/>
      <c r="J32" s="9"/>
    </row>
    <row r="33" spans="1:12" x14ac:dyDescent="0.2">
      <c r="A33" s="7"/>
      <c r="B33" s="110">
        <v>25</v>
      </c>
      <c r="C33" s="122"/>
      <c r="D33" s="69"/>
      <c r="E33" s="69"/>
      <c r="F33" s="69"/>
      <c r="G33" s="69"/>
      <c r="H33" s="46"/>
      <c r="I33" s="69"/>
      <c r="J33" s="9"/>
    </row>
    <row r="34" spans="1:12" ht="13.5" thickBot="1" x14ac:dyDescent="0.25">
      <c r="A34" s="7"/>
      <c r="B34" s="110">
        <v>26</v>
      </c>
      <c r="C34" s="122"/>
      <c r="D34" s="8"/>
      <c r="E34" s="69"/>
      <c r="F34" s="69"/>
      <c r="G34" s="69"/>
      <c r="H34" s="8"/>
      <c r="I34" s="8"/>
      <c r="J34" s="9"/>
    </row>
    <row r="35" spans="1:12" ht="16.5" thickBot="1" x14ac:dyDescent="0.3">
      <c r="A35" s="7"/>
      <c r="B35" s="110">
        <v>27</v>
      </c>
      <c r="C35" s="122"/>
      <c r="D35" s="69"/>
      <c r="E35" s="69"/>
      <c r="F35" s="226" t="s">
        <v>126</v>
      </c>
      <c r="G35" s="246"/>
      <c r="H35" s="227"/>
      <c r="I35" s="104">
        <f>+N9</f>
        <v>0</v>
      </c>
      <c r="J35" s="9"/>
    </row>
    <row r="36" spans="1:12" x14ac:dyDescent="0.2">
      <c r="A36" s="7"/>
      <c r="B36" s="110">
        <v>28</v>
      </c>
      <c r="C36" s="122"/>
      <c r="D36" s="8"/>
      <c r="E36" s="8"/>
      <c r="F36" s="8"/>
      <c r="G36" s="8"/>
      <c r="H36" s="8"/>
      <c r="I36" s="8"/>
      <c r="J36" s="9"/>
    </row>
    <row r="37" spans="1:12" s="79" customFormat="1" ht="13.5" thickBot="1" x14ac:dyDescent="0.25">
      <c r="A37" s="77"/>
      <c r="B37" s="110">
        <v>29</v>
      </c>
      <c r="C37" s="122"/>
      <c r="D37" s="69"/>
      <c r="E37" s="69"/>
      <c r="F37" s="69"/>
      <c r="G37" s="69"/>
      <c r="H37" s="46"/>
      <c r="I37" s="69"/>
      <c r="J37" s="9"/>
      <c r="K37" s="23"/>
      <c r="L37" s="78"/>
    </row>
    <row r="38" spans="1:12" ht="16.5" thickBot="1" x14ac:dyDescent="0.3">
      <c r="A38" s="7"/>
      <c r="B38" s="111">
        <v>30</v>
      </c>
      <c r="C38" s="123"/>
      <c r="D38" s="8"/>
      <c r="E38" s="8"/>
      <c r="F38" s="226" t="s">
        <v>125</v>
      </c>
      <c r="G38" s="246"/>
      <c r="H38" s="227"/>
      <c r="I38" s="89">
        <f>+Simulador!D106</f>
        <v>0</v>
      </c>
      <c r="J38" s="9"/>
      <c r="K38" s="8"/>
      <c r="L38" s="9"/>
    </row>
    <row r="39" spans="1:12" x14ac:dyDescent="0.2">
      <c r="A39" s="7"/>
      <c r="B39" s="72"/>
      <c r="C39" s="69"/>
      <c r="D39" s="69"/>
      <c r="E39" s="69"/>
      <c r="F39" s="69"/>
      <c r="G39" s="69"/>
      <c r="H39" s="46"/>
      <c r="I39" s="69"/>
      <c r="J39" s="9"/>
      <c r="K39" s="8"/>
      <c r="L39" s="9"/>
    </row>
    <row r="40" spans="1:12" x14ac:dyDescent="0.2">
      <c r="A40" s="7"/>
      <c r="B40" s="72"/>
      <c r="C40" s="69"/>
      <c r="D40" s="69"/>
      <c r="E40" s="69"/>
      <c r="F40" s="69"/>
      <c r="G40" s="69"/>
      <c r="H40" s="46"/>
      <c r="I40" s="69"/>
      <c r="J40" s="9"/>
      <c r="K40" s="8"/>
      <c r="L40" s="9"/>
    </row>
    <row r="41" spans="1:12" ht="13.5" thickBot="1" x14ac:dyDescent="0.25">
      <c r="A41" s="7"/>
      <c r="B41" s="72"/>
      <c r="C41" s="69"/>
      <c r="D41" s="69"/>
      <c r="E41" s="69"/>
      <c r="F41" s="69"/>
      <c r="G41" s="69"/>
      <c r="H41" s="46"/>
      <c r="I41" s="69"/>
      <c r="J41" s="9"/>
      <c r="K41" s="8"/>
      <c r="L41" s="9"/>
    </row>
    <row r="42" spans="1:12" ht="61.5" customHeight="1" thickBot="1" x14ac:dyDescent="0.25">
      <c r="A42" s="7"/>
      <c r="B42" s="112" t="s">
        <v>165</v>
      </c>
      <c r="C42" s="113" t="s">
        <v>167</v>
      </c>
      <c r="D42" s="113" t="s">
        <v>168</v>
      </c>
      <c r="E42" s="113" t="s">
        <v>169</v>
      </c>
      <c r="F42" s="113" t="s">
        <v>170</v>
      </c>
      <c r="G42" s="113" t="s">
        <v>171</v>
      </c>
      <c r="H42" s="113" t="s">
        <v>172</v>
      </c>
      <c r="I42" s="114" t="s">
        <v>173</v>
      </c>
      <c r="J42" s="9"/>
      <c r="K42" s="8"/>
      <c r="L42" s="9"/>
    </row>
    <row r="43" spans="1:12" ht="13.5" thickTop="1" x14ac:dyDescent="0.2">
      <c r="A43" s="7"/>
      <c r="B43" s="115">
        <v>1</v>
      </c>
      <c r="C43" s="116" t="e">
        <f>+C9/Simulador!$F$29</f>
        <v>#DIV/0!</v>
      </c>
      <c r="D43" s="117" t="e">
        <f t="shared" ref="D43:D72" si="0">+IF(C43&gt;0,25%,0)</f>
        <v>#DIV/0!</v>
      </c>
      <c r="E43" s="118" t="e">
        <f>+C43*D43</f>
        <v>#DIV/0!</v>
      </c>
      <c r="F43" s="117" t="e">
        <f>+IF(E43&gt;0,10%,0)</f>
        <v>#DIV/0!</v>
      </c>
      <c r="G43" s="118" t="e">
        <f>+C43*F43</f>
        <v>#DIV/0!</v>
      </c>
      <c r="H43" s="118" t="e">
        <f>MIN((E43-G43),I38)</f>
        <v>#DIV/0!</v>
      </c>
      <c r="I43" s="119" t="e">
        <f>MAX((I38-H43),0)</f>
        <v>#DIV/0!</v>
      </c>
      <c r="J43" s="9" t="e">
        <f>IF(I43&gt;0,IF(B43=$N$9,"   =&gt; Saldo sin exonerar",""),"")</f>
        <v>#DIV/0!</v>
      </c>
      <c r="K43" s="8"/>
      <c r="L43" s="9"/>
    </row>
    <row r="44" spans="1:12" x14ac:dyDescent="0.2">
      <c r="A44" s="7"/>
      <c r="B44" s="120">
        <v>2</v>
      </c>
      <c r="C44" s="116" t="e">
        <f>+C10/Simulador!$F$29</f>
        <v>#DIV/0!</v>
      </c>
      <c r="D44" s="117" t="e">
        <f t="shared" si="0"/>
        <v>#DIV/0!</v>
      </c>
      <c r="E44" s="118" t="e">
        <f t="shared" ref="E44:E72" si="1">+C44*D44</f>
        <v>#DIV/0!</v>
      </c>
      <c r="F44" s="117" t="e">
        <f t="shared" ref="F44:F72" si="2">+IF(E44&gt;0,10%,0)</f>
        <v>#DIV/0!</v>
      </c>
      <c r="G44" s="118" t="e">
        <f t="shared" ref="G44:G72" si="3">+C44*F44</f>
        <v>#DIV/0!</v>
      </c>
      <c r="H44" s="118" t="e">
        <f>MIN((E44-G44),I43)</f>
        <v>#DIV/0!</v>
      </c>
      <c r="I44" s="119" t="e">
        <f>MAX((I43-H44),0)</f>
        <v>#DIV/0!</v>
      </c>
      <c r="J44" s="9" t="e">
        <f t="shared" ref="J44:J72" si="4">IF(I44&gt;0,IF(B44=$N$9,"   =&gt; Saldo sin exonerar",""),"")</f>
        <v>#DIV/0!</v>
      </c>
      <c r="K44" s="8"/>
      <c r="L44" s="9"/>
    </row>
    <row r="45" spans="1:12" x14ac:dyDescent="0.2">
      <c r="A45" s="7"/>
      <c r="B45" s="120">
        <v>3</v>
      </c>
      <c r="C45" s="116" t="e">
        <f>+C11/Simulador!$F$29</f>
        <v>#DIV/0!</v>
      </c>
      <c r="D45" s="117" t="e">
        <f t="shared" si="0"/>
        <v>#DIV/0!</v>
      </c>
      <c r="E45" s="118" t="e">
        <f t="shared" si="1"/>
        <v>#DIV/0!</v>
      </c>
      <c r="F45" s="117" t="e">
        <f t="shared" si="2"/>
        <v>#DIV/0!</v>
      </c>
      <c r="G45" s="118" t="e">
        <f t="shared" si="3"/>
        <v>#DIV/0!</v>
      </c>
      <c r="H45" s="118" t="e">
        <f t="shared" ref="H45:H72" si="5">MIN((E45-G45),I44)</f>
        <v>#DIV/0!</v>
      </c>
      <c r="I45" s="119" t="e">
        <f t="shared" ref="I45:I72" si="6">MAX((I44-H45),0)</f>
        <v>#DIV/0!</v>
      </c>
      <c r="J45" s="9" t="e">
        <f t="shared" si="4"/>
        <v>#DIV/0!</v>
      </c>
      <c r="K45" s="8"/>
      <c r="L45" s="9"/>
    </row>
    <row r="46" spans="1:12" x14ac:dyDescent="0.2">
      <c r="A46" s="7"/>
      <c r="B46" s="120">
        <v>4</v>
      </c>
      <c r="C46" s="116" t="e">
        <f>+C12/Simulador!$F$29</f>
        <v>#DIV/0!</v>
      </c>
      <c r="D46" s="117" t="e">
        <f t="shared" si="0"/>
        <v>#DIV/0!</v>
      </c>
      <c r="E46" s="118" t="e">
        <f t="shared" si="1"/>
        <v>#DIV/0!</v>
      </c>
      <c r="F46" s="117" t="e">
        <f t="shared" si="2"/>
        <v>#DIV/0!</v>
      </c>
      <c r="G46" s="118" t="e">
        <f t="shared" si="3"/>
        <v>#DIV/0!</v>
      </c>
      <c r="H46" s="118" t="e">
        <f t="shared" si="5"/>
        <v>#DIV/0!</v>
      </c>
      <c r="I46" s="119" t="e">
        <f t="shared" si="6"/>
        <v>#DIV/0!</v>
      </c>
      <c r="J46" s="9" t="e">
        <f t="shared" si="4"/>
        <v>#DIV/0!</v>
      </c>
      <c r="K46" s="8"/>
      <c r="L46" s="9"/>
    </row>
    <row r="47" spans="1:12" x14ac:dyDescent="0.2">
      <c r="A47" s="7"/>
      <c r="B47" s="120">
        <v>5</v>
      </c>
      <c r="C47" s="116" t="e">
        <f>+C13/Simulador!$F$29</f>
        <v>#DIV/0!</v>
      </c>
      <c r="D47" s="117" t="e">
        <f t="shared" si="0"/>
        <v>#DIV/0!</v>
      </c>
      <c r="E47" s="118" t="e">
        <f t="shared" si="1"/>
        <v>#DIV/0!</v>
      </c>
      <c r="F47" s="117" t="e">
        <f t="shared" si="2"/>
        <v>#DIV/0!</v>
      </c>
      <c r="G47" s="118" t="e">
        <f t="shared" si="3"/>
        <v>#DIV/0!</v>
      </c>
      <c r="H47" s="118" t="e">
        <f t="shared" si="5"/>
        <v>#DIV/0!</v>
      </c>
      <c r="I47" s="119" t="e">
        <f t="shared" si="6"/>
        <v>#DIV/0!</v>
      </c>
      <c r="J47" s="9" t="e">
        <f t="shared" si="4"/>
        <v>#DIV/0!</v>
      </c>
      <c r="K47" s="8"/>
      <c r="L47" s="9"/>
    </row>
    <row r="48" spans="1:12" x14ac:dyDescent="0.2">
      <c r="A48" s="7"/>
      <c r="B48" s="120">
        <v>6</v>
      </c>
      <c r="C48" s="116" t="e">
        <f>+C14/Simulador!$F$29</f>
        <v>#DIV/0!</v>
      </c>
      <c r="D48" s="117" t="e">
        <f t="shared" si="0"/>
        <v>#DIV/0!</v>
      </c>
      <c r="E48" s="118" t="e">
        <f t="shared" si="1"/>
        <v>#DIV/0!</v>
      </c>
      <c r="F48" s="117" t="e">
        <f t="shared" si="2"/>
        <v>#DIV/0!</v>
      </c>
      <c r="G48" s="118" t="e">
        <f t="shared" si="3"/>
        <v>#DIV/0!</v>
      </c>
      <c r="H48" s="118" t="e">
        <f t="shared" si="5"/>
        <v>#DIV/0!</v>
      </c>
      <c r="I48" s="119" t="e">
        <f t="shared" si="6"/>
        <v>#DIV/0!</v>
      </c>
      <c r="J48" s="9" t="e">
        <f t="shared" si="4"/>
        <v>#DIV/0!</v>
      </c>
      <c r="K48" s="8"/>
      <c r="L48" s="9"/>
    </row>
    <row r="49" spans="1:12" x14ac:dyDescent="0.2">
      <c r="A49" s="7"/>
      <c r="B49" s="120">
        <v>7</v>
      </c>
      <c r="C49" s="116" t="e">
        <f>+C15/Simulador!$F$29</f>
        <v>#DIV/0!</v>
      </c>
      <c r="D49" s="117" t="e">
        <f t="shared" si="0"/>
        <v>#DIV/0!</v>
      </c>
      <c r="E49" s="118" t="e">
        <f t="shared" si="1"/>
        <v>#DIV/0!</v>
      </c>
      <c r="F49" s="117" t="e">
        <f t="shared" si="2"/>
        <v>#DIV/0!</v>
      </c>
      <c r="G49" s="118" t="e">
        <f t="shared" si="3"/>
        <v>#DIV/0!</v>
      </c>
      <c r="H49" s="118" t="e">
        <f t="shared" si="5"/>
        <v>#DIV/0!</v>
      </c>
      <c r="I49" s="119" t="e">
        <f t="shared" si="6"/>
        <v>#DIV/0!</v>
      </c>
      <c r="J49" s="9" t="e">
        <f t="shared" si="4"/>
        <v>#DIV/0!</v>
      </c>
      <c r="K49" s="8"/>
      <c r="L49" s="9"/>
    </row>
    <row r="50" spans="1:12" x14ac:dyDescent="0.2">
      <c r="A50" s="7"/>
      <c r="B50" s="120">
        <v>8</v>
      </c>
      <c r="C50" s="116" t="e">
        <f>+C16/Simulador!$F$29</f>
        <v>#DIV/0!</v>
      </c>
      <c r="D50" s="117" t="e">
        <f t="shared" si="0"/>
        <v>#DIV/0!</v>
      </c>
      <c r="E50" s="118" t="e">
        <f t="shared" si="1"/>
        <v>#DIV/0!</v>
      </c>
      <c r="F50" s="117" t="e">
        <f t="shared" si="2"/>
        <v>#DIV/0!</v>
      </c>
      <c r="G50" s="118" t="e">
        <f t="shared" si="3"/>
        <v>#DIV/0!</v>
      </c>
      <c r="H50" s="118" t="e">
        <f t="shared" si="5"/>
        <v>#DIV/0!</v>
      </c>
      <c r="I50" s="119" t="e">
        <f t="shared" si="6"/>
        <v>#DIV/0!</v>
      </c>
      <c r="J50" s="9" t="e">
        <f t="shared" si="4"/>
        <v>#DIV/0!</v>
      </c>
      <c r="K50" s="8"/>
      <c r="L50" s="9"/>
    </row>
    <row r="51" spans="1:12" x14ac:dyDescent="0.2">
      <c r="A51" s="7"/>
      <c r="B51" s="120">
        <v>9</v>
      </c>
      <c r="C51" s="116" t="e">
        <f>+C17/Simulador!$F$29</f>
        <v>#DIV/0!</v>
      </c>
      <c r="D51" s="117" t="e">
        <f t="shared" si="0"/>
        <v>#DIV/0!</v>
      </c>
      <c r="E51" s="118" t="e">
        <f t="shared" si="1"/>
        <v>#DIV/0!</v>
      </c>
      <c r="F51" s="117" t="e">
        <f t="shared" si="2"/>
        <v>#DIV/0!</v>
      </c>
      <c r="G51" s="118" t="e">
        <f t="shared" si="3"/>
        <v>#DIV/0!</v>
      </c>
      <c r="H51" s="118" t="e">
        <f t="shared" si="5"/>
        <v>#DIV/0!</v>
      </c>
      <c r="I51" s="119" t="e">
        <f t="shared" si="6"/>
        <v>#DIV/0!</v>
      </c>
      <c r="J51" s="9" t="e">
        <f t="shared" si="4"/>
        <v>#DIV/0!</v>
      </c>
      <c r="K51" s="8"/>
      <c r="L51" s="9"/>
    </row>
    <row r="52" spans="1:12" x14ac:dyDescent="0.2">
      <c r="A52" s="7"/>
      <c r="B52" s="120">
        <v>10</v>
      </c>
      <c r="C52" s="116" t="e">
        <f>+C18/Simulador!$F$29</f>
        <v>#DIV/0!</v>
      </c>
      <c r="D52" s="117" t="e">
        <f t="shared" si="0"/>
        <v>#DIV/0!</v>
      </c>
      <c r="E52" s="118" t="e">
        <f t="shared" si="1"/>
        <v>#DIV/0!</v>
      </c>
      <c r="F52" s="117" t="e">
        <f t="shared" si="2"/>
        <v>#DIV/0!</v>
      </c>
      <c r="G52" s="118" t="e">
        <f t="shared" si="3"/>
        <v>#DIV/0!</v>
      </c>
      <c r="H52" s="118" t="e">
        <f t="shared" si="5"/>
        <v>#DIV/0!</v>
      </c>
      <c r="I52" s="119" t="e">
        <f t="shared" si="6"/>
        <v>#DIV/0!</v>
      </c>
      <c r="J52" s="9" t="e">
        <f t="shared" si="4"/>
        <v>#DIV/0!</v>
      </c>
      <c r="K52" s="8"/>
      <c r="L52" s="9"/>
    </row>
    <row r="53" spans="1:12" x14ac:dyDescent="0.2">
      <c r="A53" s="7"/>
      <c r="B53" s="120">
        <v>11</v>
      </c>
      <c r="C53" s="116" t="e">
        <f>+C19/Simulador!$F$29</f>
        <v>#DIV/0!</v>
      </c>
      <c r="D53" s="117" t="e">
        <f t="shared" si="0"/>
        <v>#DIV/0!</v>
      </c>
      <c r="E53" s="118" t="e">
        <f t="shared" si="1"/>
        <v>#DIV/0!</v>
      </c>
      <c r="F53" s="117" t="e">
        <f t="shared" si="2"/>
        <v>#DIV/0!</v>
      </c>
      <c r="G53" s="118" t="e">
        <f t="shared" si="3"/>
        <v>#DIV/0!</v>
      </c>
      <c r="H53" s="118" t="e">
        <f t="shared" si="5"/>
        <v>#DIV/0!</v>
      </c>
      <c r="I53" s="119" t="e">
        <f t="shared" si="6"/>
        <v>#DIV/0!</v>
      </c>
      <c r="J53" s="9" t="e">
        <f t="shared" si="4"/>
        <v>#DIV/0!</v>
      </c>
      <c r="K53" s="8"/>
      <c r="L53" s="9"/>
    </row>
    <row r="54" spans="1:12" x14ac:dyDescent="0.2">
      <c r="A54" s="7"/>
      <c r="B54" s="120">
        <v>12</v>
      </c>
      <c r="C54" s="116" t="e">
        <f>+C20/Simulador!$F$29</f>
        <v>#DIV/0!</v>
      </c>
      <c r="D54" s="117" t="e">
        <f t="shared" si="0"/>
        <v>#DIV/0!</v>
      </c>
      <c r="E54" s="118" t="e">
        <f t="shared" si="1"/>
        <v>#DIV/0!</v>
      </c>
      <c r="F54" s="117" t="e">
        <f t="shared" si="2"/>
        <v>#DIV/0!</v>
      </c>
      <c r="G54" s="118" t="e">
        <f t="shared" si="3"/>
        <v>#DIV/0!</v>
      </c>
      <c r="H54" s="118" t="e">
        <f t="shared" si="5"/>
        <v>#DIV/0!</v>
      </c>
      <c r="I54" s="119" t="e">
        <f t="shared" si="6"/>
        <v>#DIV/0!</v>
      </c>
      <c r="J54" s="9" t="e">
        <f t="shared" si="4"/>
        <v>#DIV/0!</v>
      </c>
      <c r="K54" s="8"/>
      <c r="L54" s="9"/>
    </row>
    <row r="55" spans="1:12" x14ac:dyDescent="0.2">
      <c r="A55" s="7"/>
      <c r="B55" s="120">
        <v>13</v>
      </c>
      <c r="C55" s="116" t="e">
        <f>+C21/Simulador!$F$29</f>
        <v>#DIV/0!</v>
      </c>
      <c r="D55" s="117" t="e">
        <f t="shared" si="0"/>
        <v>#DIV/0!</v>
      </c>
      <c r="E55" s="118" t="e">
        <f t="shared" si="1"/>
        <v>#DIV/0!</v>
      </c>
      <c r="F55" s="117" t="e">
        <f t="shared" si="2"/>
        <v>#DIV/0!</v>
      </c>
      <c r="G55" s="118" t="e">
        <f t="shared" si="3"/>
        <v>#DIV/0!</v>
      </c>
      <c r="H55" s="118" t="e">
        <f t="shared" si="5"/>
        <v>#DIV/0!</v>
      </c>
      <c r="I55" s="119" t="e">
        <f t="shared" si="6"/>
        <v>#DIV/0!</v>
      </c>
      <c r="J55" s="9" t="e">
        <f t="shared" si="4"/>
        <v>#DIV/0!</v>
      </c>
      <c r="K55" s="8"/>
      <c r="L55" s="9"/>
    </row>
    <row r="56" spans="1:12" x14ac:dyDescent="0.2">
      <c r="A56" s="7"/>
      <c r="B56" s="120">
        <v>14</v>
      </c>
      <c r="C56" s="116" t="e">
        <f>+C22/Simulador!$F$29</f>
        <v>#DIV/0!</v>
      </c>
      <c r="D56" s="117" t="e">
        <f t="shared" si="0"/>
        <v>#DIV/0!</v>
      </c>
      <c r="E56" s="118" t="e">
        <f t="shared" si="1"/>
        <v>#DIV/0!</v>
      </c>
      <c r="F56" s="117" t="e">
        <f t="shared" si="2"/>
        <v>#DIV/0!</v>
      </c>
      <c r="G56" s="118" t="e">
        <f t="shared" si="3"/>
        <v>#DIV/0!</v>
      </c>
      <c r="H56" s="118" t="e">
        <f t="shared" si="5"/>
        <v>#DIV/0!</v>
      </c>
      <c r="I56" s="119" t="e">
        <f t="shared" si="6"/>
        <v>#DIV/0!</v>
      </c>
      <c r="J56" s="9" t="e">
        <f t="shared" si="4"/>
        <v>#DIV/0!</v>
      </c>
      <c r="K56" s="8"/>
      <c r="L56" s="9"/>
    </row>
    <row r="57" spans="1:12" x14ac:dyDescent="0.2">
      <c r="A57" s="7"/>
      <c r="B57" s="120">
        <v>15</v>
      </c>
      <c r="C57" s="116" t="e">
        <f>+C23/Simulador!$F$29</f>
        <v>#DIV/0!</v>
      </c>
      <c r="D57" s="117" t="e">
        <f t="shared" si="0"/>
        <v>#DIV/0!</v>
      </c>
      <c r="E57" s="118" t="e">
        <f t="shared" si="1"/>
        <v>#DIV/0!</v>
      </c>
      <c r="F57" s="117" t="e">
        <f t="shared" si="2"/>
        <v>#DIV/0!</v>
      </c>
      <c r="G57" s="118" t="e">
        <f t="shared" si="3"/>
        <v>#DIV/0!</v>
      </c>
      <c r="H57" s="118" t="e">
        <f t="shared" si="5"/>
        <v>#DIV/0!</v>
      </c>
      <c r="I57" s="119" t="e">
        <f t="shared" si="6"/>
        <v>#DIV/0!</v>
      </c>
      <c r="J57" s="9" t="e">
        <f t="shared" si="4"/>
        <v>#DIV/0!</v>
      </c>
      <c r="K57" s="8"/>
      <c r="L57" s="9"/>
    </row>
    <row r="58" spans="1:12" x14ac:dyDescent="0.2">
      <c r="A58" s="7"/>
      <c r="B58" s="120">
        <v>16</v>
      </c>
      <c r="C58" s="116" t="e">
        <f>+C24/Simulador!$F$29</f>
        <v>#DIV/0!</v>
      </c>
      <c r="D58" s="117" t="e">
        <f t="shared" si="0"/>
        <v>#DIV/0!</v>
      </c>
      <c r="E58" s="118" t="e">
        <f t="shared" si="1"/>
        <v>#DIV/0!</v>
      </c>
      <c r="F58" s="117" t="e">
        <f t="shared" si="2"/>
        <v>#DIV/0!</v>
      </c>
      <c r="G58" s="118" t="e">
        <f t="shared" si="3"/>
        <v>#DIV/0!</v>
      </c>
      <c r="H58" s="118" t="e">
        <f t="shared" si="5"/>
        <v>#DIV/0!</v>
      </c>
      <c r="I58" s="119" t="e">
        <f t="shared" si="6"/>
        <v>#DIV/0!</v>
      </c>
      <c r="J58" s="9" t="e">
        <f t="shared" si="4"/>
        <v>#DIV/0!</v>
      </c>
      <c r="K58" s="8"/>
      <c r="L58" s="9"/>
    </row>
    <row r="59" spans="1:12" x14ac:dyDescent="0.2">
      <c r="A59" s="7"/>
      <c r="B59" s="120">
        <v>17</v>
      </c>
      <c r="C59" s="116" t="e">
        <f>+C25/Simulador!$F$29</f>
        <v>#DIV/0!</v>
      </c>
      <c r="D59" s="117" t="e">
        <f t="shared" si="0"/>
        <v>#DIV/0!</v>
      </c>
      <c r="E59" s="118" t="e">
        <f t="shared" si="1"/>
        <v>#DIV/0!</v>
      </c>
      <c r="F59" s="117" t="e">
        <f t="shared" si="2"/>
        <v>#DIV/0!</v>
      </c>
      <c r="G59" s="118" t="e">
        <f t="shared" si="3"/>
        <v>#DIV/0!</v>
      </c>
      <c r="H59" s="118" t="e">
        <f t="shared" si="5"/>
        <v>#DIV/0!</v>
      </c>
      <c r="I59" s="119" t="e">
        <f t="shared" si="6"/>
        <v>#DIV/0!</v>
      </c>
      <c r="J59" s="9" t="e">
        <f t="shared" si="4"/>
        <v>#DIV/0!</v>
      </c>
      <c r="K59" s="8"/>
      <c r="L59" s="9"/>
    </row>
    <row r="60" spans="1:12" x14ac:dyDescent="0.2">
      <c r="A60" s="7"/>
      <c r="B60" s="120">
        <v>18</v>
      </c>
      <c r="C60" s="116" t="e">
        <f>+C26/Simulador!$F$29</f>
        <v>#DIV/0!</v>
      </c>
      <c r="D60" s="117" t="e">
        <f t="shared" si="0"/>
        <v>#DIV/0!</v>
      </c>
      <c r="E60" s="118" t="e">
        <f t="shared" si="1"/>
        <v>#DIV/0!</v>
      </c>
      <c r="F60" s="117" t="e">
        <f t="shared" si="2"/>
        <v>#DIV/0!</v>
      </c>
      <c r="G60" s="118" t="e">
        <f t="shared" si="3"/>
        <v>#DIV/0!</v>
      </c>
      <c r="H60" s="118" t="e">
        <f t="shared" si="5"/>
        <v>#DIV/0!</v>
      </c>
      <c r="I60" s="119" t="e">
        <f t="shared" si="6"/>
        <v>#DIV/0!</v>
      </c>
      <c r="J60" s="9" t="e">
        <f t="shared" si="4"/>
        <v>#DIV/0!</v>
      </c>
      <c r="K60" s="8"/>
      <c r="L60" s="9"/>
    </row>
    <row r="61" spans="1:12" x14ac:dyDescent="0.2">
      <c r="A61" s="7"/>
      <c r="B61" s="120">
        <v>19</v>
      </c>
      <c r="C61" s="116" t="e">
        <f>+C27/Simulador!$F$29</f>
        <v>#DIV/0!</v>
      </c>
      <c r="D61" s="117" t="e">
        <f t="shared" si="0"/>
        <v>#DIV/0!</v>
      </c>
      <c r="E61" s="118" t="e">
        <f t="shared" si="1"/>
        <v>#DIV/0!</v>
      </c>
      <c r="F61" s="117" t="e">
        <f t="shared" si="2"/>
        <v>#DIV/0!</v>
      </c>
      <c r="G61" s="118" t="e">
        <f t="shared" si="3"/>
        <v>#DIV/0!</v>
      </c>
      <c r="H61" s="118" t="e">
        <f t="shared" si="5"/>
        <v>#DIV/0!</v>
      </c>
      <c r="I61" s="119" t="e">
        <f t="shared" si="6"/>
        <v>#DIV/0!</v>
      </c>
      <c r="J61" s="9" t="e">
        <f t="shared" si="4"/>
        <v>#DIV/0!</v>
      </c>
      <c r="K61" s="8"/>
      <c r="L61" s="9"/>
    </row>
    <row r="62" spans="1:12" x14ac:dyDescent="0.2">
      <c r="A62" s="7"/>
      <c r="B62" s="120">
        <v>20</v>
      </c>
      <c r="C62" s="116" t="e">
        <f>+C28/Simulador!$F$29</f>
        <v>#DIV/0!</v>
      </c>
      <c r="D62" s="117" t="e">
        <f t="shared" si="0"/>
        <v>#DIV/0!</v>
      </c>
      <c r="E62" s="118" t="e">
        <f t="shared" si="1"/>
        <v>#DIV/0!</v>
      </c>
      <c r="F62" s="117" t="e">
        <f t="shared" si="2"/>
        <v>#DIV/0!</v>
      </c>
      <c r="G62" s="118" t="e">
        <f t="shared" si="3"/>
        <v>#DIV/0!</v>
      </c>
      <c r="H62" s="118" t="e">
        <f t="shared" si="5"/>
        <v>#DIV/0!</v>
      </c>
      <c r="I62" s="119" t="e">
        <f t="shared" si="6"/>
        <v>#DIV/0!</v>
      </c>
      <c r="J62" s="9" t="e">
        <f t="shared" si="4"/>
        <v>#DIV/0!</v>
      </c>
      <c r="K62" s="8"/>
      <c r="L62" s="9"/>
    </row>
    <row r="63" spans="1:12" x14ac:dyDescent="0.2">
      <c r="A63" s="7"/>
      <c r="B63" s="120">
        <v>21</v>
      </c>
      <c r="C63" s="116" t="e">
        <f>+C29/Simulador!$F$29</f>
        <v>#DIV/0!</v>
      </c>
      <c r="D63" s="117" t="e">
        <f t="shared" si="0"/>
        <v>#DIV/0!</v>
      </c>
      <c r="E63" s="118" t="e">
        <f t="shared" si="1"/>
        <v>#DIV/0!</v>
      </c>
      <c r="F63" s="117" t="e">
        <f t="shared" si="2"/>
        <v>#DIV/0!</v>
      </c>
      <c r="G63" s="118" t="e">
        <f t="shared" si="3"/>
        <v>#DIV/0!</v>
      </c>
      <c r="H63" s="118" t="e">
        <f t="shared" si="5"/>
        <v>#DIV/0!</v>
      </c>
      <c r="I63" s="119" t="e">
        <f t="shared" si="6"/>
        <v>#DIV/0!</v>
      </c>
      <c r="J63" s="9" t="e">
        <f t="shared" si="4"/>
        <v>#DIV/0!</v>
      </c>
      <c r="K63" s="8"/>
      <c r="L63" s="9"/>
    </row>
    <row r="64" spans="1:12" x14ac:dyDescent="0.2">
      <c r="A64" s="7"/>
      <c r="B64" s="120">
        <v>22</v>
      </c>
      <c r="C64" s="116" t="e">
        <f>+C30/Simulador!$F$29</f>
        <v>#DIV/0!</v>
      </c>
      <c r="D64" s="117" t="e">
        <f t="shared" si="0"/>
        <v>#DIV/0!</v>
      </c>
      <c r="E64" s="118" t="e">
        <f t="shared" si="1"/>
        <v>#DIV/0!</v>
      </c>
      <c r="F64" s="117" t="e">
        <f t="shared" si="2"/>
        <v>#DIV/0!</v>
      </c>
      <c r="G64" s="118" t="e">
        <f t="shared" si="3"/>
        <v>#DIV/0!</v>
      </c>
      <c r="H64" s="118" t="e">
        <f t="shared" si="5"/>
        <v>#DIV/0!</v>
      </c>
      <c r="I64" s="119" t="e">
        <f t="shared" si="6"/>
        <v>#DIV/0!</v>
      </c>
      <c r="J64" s="9" t="e">
        <f t="shared" si="4"/>
        <v>#DIV/0!</v>
      </c>
      <c r="K64" s="8"/>
      <c r="L64" s="9"/>
    </row>
    <row r="65" spans="1:12" x14ac:dyDescent="0.2">
      <c r="A65" s="7"/>
      <c r="B65" s="120">
        <v>23</v>
      </c>
      <c r="C65" s="116" t="e">
        <f>+C31/Simulador!$F$29</f>
        <v>#DIV/0!</v>
      </c>
      <c r="D65" s="117" t="e">
        <f t="shared" si="0"/>
        <v>#DIV/0!</v>
      </c>
      <c r="E65" s="118" t="e">
        <f t="shared" si="1"/>
        <v>#DIV/0!</v>
      </c>
      <c r="F65" s="117" t="e">
        <f t="shared" si="2"/>
        <v>#DIV/0!</v>
      </c>
      <c r="G65" s="118" t="e">
        <f t="shared" si="3"/>
        <v>#DIV/0!</v>
      </c>
      <c r="H65" s="118" t="e">
        <f t="shared" si="5"/>
        <v>#DIV/0!</v>
      </c>
      <c r="I65" s="119" t="e">
        <f t="shared" si="6"/>
        <v>#DIV/0!</v>
      </c>
      <c r="J65" s="9" t="e">
        <f t="shared" si="4"/>
        <v>#DIV/0!</v>
      </c>
      <c r="K65" s="8"/>
      <c r="L65" s="9"/>
    </row>
    <row r="66" spans="1:12" x14ac:dyDescent="0.2">
      <c r="A66" s="7"/>
      <c r="B66" s="120">
        <v>24</v>
      </c>
      <c r="C66" s="116" t="e">
        <f>+C32/Simulador!$F$29</f>
        <v>#DIV/0!</v>
      </c>
      <c r="D66" s="117" t="e">
        <f t="shared" si="0"/>
        <v>#DIV/0!</v>
      </c>
      <c r="E66" s="118" t="e">
        <f t="shared" si="1"/>
        <v>#DIV/0!</v>
      </c>
      <c r="F66" s="117" t="e">
        <f t="shared" si="2"/>
        <v>#DIV/0!</v>
      </c>
      <c r="G66" s="118" t="e">
        <f t="shared" si="3"/>
        <v>#DIV/0!</v>
      </c>
      <c r="H66" s="118" t="e">
        <f t="shared" si="5"/>
        <v>#DIV/0!</v>
      </c>
      <c r="I66" s="119" t="e">
        <f t="shared" si="6"/>
        <v>#DIV/0!</v>
      </c>
      <c r="J66" s="9" t="e">
        <f t="shared" si="4"/>
        <v>#DIV/0!</v>
      </c>
      <c r="K66" s="8"/>
      <c r="L66" s="9"/>
    </row>
    <row r="67" spans="1:12" x14ac:dyDescent="0.2">
      <c r="A67" s="7"/>
      <c r="B67" s="120">
        <v>25</v>
      </c>
      <c r="C67" s="116" t="e">
        <f>+C33/Simulador!$F$29</f>
        <v>#DIV/0!</v>
      </c>
      <c r="D67" s="117" t="e">
        <f t="shared" si="0"/>
        <v>#DIV/0!</v>
      </c>
      <c r="E67" s="118" t="e">
        <f t="shared" si="1"/>
        <v>#DIV/0!</v>
      </c>
      <c r="F67" s="117" t="e">
        <f t="shared" si="2"/>
        <v>#DIV/0!</v>
      </c>
      <c r="G67" s="118" t="e">
        <f t="shared" si="3"/>
        <v>#DIV/0!</v>
      </c>
      <c r="H67" s="118" t="e">
        <f t="shared" si="5"/>
        <v>#DIV/0!</v>
      </c>
      <c r="I67" s="119" t="e">
        <f t="shared" si="6"/>
        <v>#DIV/0!</v>
      </c>
      <c r="J67" s="9" t="e">
        <f t="shared" si="4"/>
        <v>#DIV/0!</v>
      </c>
      <c r="K67" s="8"/>
      <c r="L67" s="9"/>
    </row>
    <row r="68" spans="1:12" x14ac:dyDescent="0.2">
      <c r="A68" s="7"/>
      <c r="B68" s="120">
        <v>26</v>
      </c>
      <c r="C68" s="116" t="e">
        <f>+C34/Simulador!$F$29</f>
        <v>#DIV/0!</v>
      </c>
      <c r="D68" s="117" t="e">
        <f t="shared" si="0"/>
        <v>#DIV/0!</v>
      </c>
      <c r="E68" s="118" t="e">
        <f t="shared" si="1"/>
        <v>#DIV/0!</v>
      </c>
      <c r="F68" s="117" t="e">
        <f t="shared" si="2"/>
        <v>#DIV/0!</v>
      </c>
      <c r="G68" s="118" t="e">
        <f t="shared" si="3"/>
        <v>#DIV/0!</v>
      </c>
      <c r="H68" s="118" t="e">
        <f t="shared" si="5"/>
        <v>#DIV/0!</v>
      </c>
      <c r="I68" s="119" t="e">
        <f t="shared" si="6"/>
        <v>#DIV/0!</v>
      </c>
      <c r="J68" s="9" t="e">
        <f t="shared" si="4"/>
        <v>#DIV/0!</v>
      </c>
      <c r="K68" s="8"/>
      <c r="L68" s="9"/>
    </row>
    <row r="69" spans="1:12" x14ac:dyDescent="0.2">
      <c r="A69" s="7"/>
      <c r="B69" s="120">
        <v>27</v>
      </c>
      <c r="C69" s="116" t="e">
        <f>+C35/Simulador!$F$29</f>
        <v>#DIV/0!</v>
      </c>
      <c r="D69" s="117" t="e">
        <f t="shared" si="0"/>
        <v>#DIV/0!</v>
      </c>
      <c r="E69" s="118" t="e">
        <f t="shared" si="1"/>
        <v>#DIV/0!</v>
      </c>
      <c r="F69" s="117" t="e">
        <f t="shared" si="2"/>
        <v>#DIV/0!</v>
      </c>
      <c r="G69" s="118" t="e">
        <f t="shared" si="3"/>
        <v>#DIV/0!</v>
      </c>
      <c r="H69" s="118" t="e">
        <f t="shared" si="5"/>
        <v>#DIV/0!</v>
      </c>
      <c r="I69" s="119" t="e">
        <f t="shared" si="6"/>
        <v>#DIV/0!</v>
      </c>
      <c r="J69" s="9" t="e">
        <f t="shared" si="4"/>
        <v>#DIV/0!</v>
      </c>
      <c r="K69" s="8"/>
      <c r="L69" s="9"/>
    </row>
    <row r="70" spans="1:12" x14ac:dyDescent="0.2">
      <c r="A70" s="7"/>
      <c r="B70" s="120">
        <v>28</v>
      </c>
      <c r="C70" s="116" t="e">
        <f>+C36/Simulador!$F$29</f>
        <v>#DIV/0!</v>
      </c>
      <c r="D70" s="117" t="e">
        <f t="shared" si="0"/>
        <v>#DIV/0!</v>
      </c>
      <c r="E70" s="118" t="e">
        <f t="shared" si="1"/>
        <v>#DIV/0!</v>
      </c>
      <c r="F70" s="117" t="e">
        <f t="shared" si="2"/>
        <v>#DIV/0!</v>
      </c>
      <c r="G70" s="118" t="e">
        <f t="shared" si="3"/>
        <v>#DIV/0!</v>
      </c>
      <c r="H70" s="118" t="e">
        <f t="shared" si="5"/>
        <v>#DIV/0!</v>
      </c>
      <c r="I70" s="119" t="e">
        <f t="shared" si="6"/>
        <v>#DIV/0!</v>
      </c>
      <c r="J70" s="9" t="e">
        <f t="shared" si="4"/>
        <v>#DIV/0!</v>
      </c>
      <c r="K70" s="8"/>
      <c r="L70" s="9"/>
    </row>
    <row r="71" spans="1:12" x14ac:dyDescent="0.2">
      <c r="A71" s="7"/>
      <c r="B71" s="120">
        <v>29</v>
      </c>
      <c r="C71" s="116" t="e">
        <f>+C37/Simulador!$F$29</f>
        <v>#DIV/0!</v>
      </c>
      <c r="D71" s="117" t="e">
        <f t="shared" si="0"/>
        <v>#DIV/0!</v>
      </c>
      <c r="E71" s="118" t="e">
        <f t="shared" si="1"/>
        <v>#DIV/0!</v>
      </c>
      <c r="F71" s="117" t="e">
        <f t="shared" si="2"/>
        <v>#DIV/0!</v>
      </c>
      <c r="G71" s="118" t="e">
        <f t="shared" si="3"/>
        <v>#DIV/0!</v>
      </c>
      <c r="H71" s="118" t="e">
        <f t="shared" si="5"/>
        <v>#DIV/0!</v>
      </c>
      <c r="I71" s="119" t="e">
        <f t="shared" si="6"/>
        <v>#DIV/0!</v>
      </c>
      <c r="J71" s="9" t="e">
        <f t="shared" si="4"/>
        <v>#DIV/0!</v>
      </c>
      <c r="K71" s="8"/>
      <c r="L71" s="9"/>
    </row>
    <row r="72" spans="1:12" x14ac:dyDescent="0.2">
      <c r="A72" s="7"/>
      <c r="B72" s="120">
        <v>30</v>
      </c>
      <c r="C72" s="116" t="e">
        <f>+C38/Simulador!$F$29</f>
        <v>#DIV/0!</v>
      </c>
      <c r="D72" s="117" t="e">
        <f t="shared" si="0"/>
        <v>#DIV/0!</v>
      </c>
      <c r="E72" s="118" t="e">
        <f t="shared" si="1"/>
        <v>#DIV/0!</v>
      </c>
      <c r="F72" s="117" t="e">
        <f t="shared" si="2"/>
        <v>#DIV/0!</v>
      </c>
      <c r="G72" s="118" t="e">
        <f t="shared" si="3"/>
        <v>#DIV/0!</v>
      </c>
      <c r="H72" s="118" t="e">
        <f t="shared" si="5"/>
        <v>#DIV/0!</v>
      </c>
      <c r="I72" s="119" t="e">
        <f t="shared" si="6"/>
        <v>#DIV/0!</v>
      </c>
      <c r="J72" s="9" t="e">
        <f t="shared" si="4"/>
        <v>#DIV/0!</v>
      </c>
      <c r="K72" s="8"/>
      <c r="L72" s="9"/>
    </row>
    <row r="73" spans="1:12" x14ac:dyDescent="0.2">
      <c r="A73" s="7"/>
      <c r="B73" s="72"/>
      <c r="C73" s="69"/>
      <c r="D73" s="69"/>
      <c r="E73" s="69"/>
      <c r="F73" s="69"/>
      <c r="G73" s="69"/>
      <c r="H73" s="46"/>
      <c r="I73" s="69"/>
      <c r="J73" s="9"/>
      <c r="K73" s="8"/>
      <c r="L73" s="9"/>
    </row>
    <row r="74" spans="1:12" x14ac:dyDescent="0.2">
      <c r="A74" s="7"/>
      <c r="B74" s="8"/>
      <c r="C74" s="8"/>
      <c r="D74" s="8"/>
      <c r="E74" s="8"/>
      <c r="F74" s="8"/>
      <c r="G74" s="8"/>
      <c r="H74" s="8"/>
      <c r="I74" s="8"/>
      <c r="J74" s="9"/>
      <c r="K74" s="8"/>
      <c r="L74" s="9"/>
    </row>
    <row r="75" spans="1:12" x14ac:dyDescent="0.2">
      <c r="A75" s="7"/>
      <c r="B75" s="72"/>
      <c r="C75" s="69"/>
      <c r="D75" s="69"/>
      <c r="E75" s="69"/>
      <c r="F75" s="69"/>
      <c r="G75" s="69"/>
      <c r="H75" s="46"/>
      <c r="I75" s="69"/>
      <c r="J75" s="9"/>
      <c r="K75" s="8"/>
      <c r="L75" s="9"/>
    </row>
    <row r="76" spans="1:12" x14ac:dyDescent="0.2">
      <c r="A76" s="7"/>
      <c r="B76" s="8"/>
      <c r="C76" s="8"/>
      <c r="D76" s="8"/>
      <c r="E76" s="8"/>
      <c r="F76" s="8"/>
      <c r="G76" s="8"/>
      <c r="H76" s="8"/>
      <c r="I76" s="8"/>
      <c r="J76" s="9"/>
      <c r="K76" s="8"/>
      <c r="L76" s="9"/>
    </row>
    <row r="77" spans="1:12" x14ac:dyDescent="0.2">
      <c r="A77" s="7"/>
      <c r="B77" s="72"/>
      <c r="C77" s="69"/>
      <c r="D77" s="69"/>
      <c r="E77" s="69"/>
      <c r="F77" s="69"/>
      <c r="G77" s="69"/>
      <c r="H77" s="46"/>
      <c r="I77" s="69"/>
      <c r="J77" s="9"/>
      <c r="K77" s="8"/>
      <c r="L77" s="9"/>
    </row>
    <row r="78" spans="1:12" x14ac:dyDescent="0.2">
      <c r="A78" s="7"/>
      <c r="B78" s="8"/>
      <c r="C78" s="8"/>
      <c r="D78" s="8"/>
      <c r="E78" s="8"/>
      <c r="F78" s="8"/>
      <c r="G78" s="8"/>
      <c r="H78" s="8"/>
      <c r="I78" s="8"/>
      <c r="J78" s="9"/>
      <c r="K78" s="8"/>
      <c r="L78" s="9"/>
    </row>
    <row r="79" spans="1:12" x14ac:dyDescent="0.2">
      <c r="A79" s="7"/>
      <c r="B79" s="72"/>
      <c r="C79" s="69"/>
      <c r="D79" s="69"/>
      <c r="E79" s="69"/>
      <c r="F79" s="69"/>
      <c r="G79" s="69"/>
      <c r="H79" s="46"/>
      <c r="I79" s="69"/>
      <c r="J79" s="9"/>
      <c r="K79" s="8"/>
      <c r="L79" s="9"/>
    </row>
    <row r="80" spans="1:12" x14ac:dyDescent="0.2">
      <c r="A80" s="7"/>
      <c r="B80" s="8"/>
      <c r="C80" s="8"/>
      <c r="D80" s="8"/>
      <c r="E80" s="8"/>
      <c r="F80" s="8"/>
      <c r="G80" s="8"/>
      <c r="H80" s="8"/>
      <c r="I80" s="8"/>
      <c r="J80" s="9"/>
      <c r="K80" s="8"/>
      <c r="L80" s="9"/>
    </row>
    <row r="81" spans="1:12" x14ac:dyDescent="0.2">
      <c r="A81" s="7"/>
      <c r="B81" s="72"/>
      <c r="C81" s="69"/>
      <c r="D81" s="69"/>
      <c r="E81" s="69"/>
      <c r="F81" s="69"/>
      <c r="G81" s="69"/>
      <c r="H81" s="46"/>
      <c r="I81" s="69"/>
      <c r="J81" s="9"/>
      <c r="K81" s="8"/>
      <c r="L81" s="9"/>
    </row>
    <row r="82" spans="1:12" x14ac:dyDescent="0.2">
      <c r="A82" s="7"/>
      <c r="B82" s="8"/>
      <c r="C82" s="8"/>
      <c r="D82" s="8"/>
      <c r="E82" s="8"/>
      <c r="F82" s="8"/>
      <c r="G82" s="8"/>
      <c r="H82" s="8"/>
      <c r="I82" s="8"/>
      <c r="J82" s="9"/>
      <c r="K82" s="8"/>
      <c r="L82" s="9"/>
    </row>
    <row r="83" spans="1:12" x14ac:dyDescent="0.2">
      <c r="A83" s="7"/>
      <c r="B83" s="72"/>
      <c r="C83" s="69"/>
      <c r="D83" s="69"/>
      <c r="E83" s="69"/>
      <c r="F83" s="69"/>
      <c r="G83" s="69"/>
      <c r="H83" s="46"/>
      <c r="I83" s="69"/>
      <c r="J83" s="9"/>
      <c r="K83" s="8"/>
      <c r="L83" s="9"/>
    </row>
    <row r="84" spans="1:12" x14ac:dyDescent="0.2">
      <c r="A84" s="7"/>
      <c r="B84" s="8"/>
      <c r="C84" s="8"/>
      <c r="D84" s="8"/>
      <c r="E84" s="8"/>
      <c r="F84" s="8"/>
      <c r="G84" s="8"/>
      <c r="H84" s="8"/>
      <c r="I84" s="8"/>
      <c r="J84" s="9"/>
      <c r="K84" s="8"/>
      <c r="L84" s="9"/>
    </row>
    <row r="85" spans="1:12" x14ac:dyDescent="0.2">
      <c r="A85" s="7"/>
      <c r="B85" s="72"/>
      <c r="C85" s="69"/>
      <c r="D85" s="69"/>
      <c r="E85" s="69"/>
      <c r="F85" s="69"/>
      <c r="G85" s="69"/>
      <c r="H85" s="46"/>
      <c r="I85" s="69"/>
      <c r="J85" s="9"/>
      <c r="K85" s="8"/>
      <c r="L85" s="9"/>
    </row>
    <row r="86" spans="1:12" x14ac:dyDescent="0.2">
      <c r="A86" s="7"/>
      <c r="B86" s="8"/>
      <c r="C86" s="8"/>
      <c r="D86" s="8"/>
      <c r="E86" s="8"/>
      <c r="F86" s="8"/>
      <c r="G86" s="8"/>
      <c r="H86" s="8"/>
      <c r="I86" s="8"/>
      <c r="J86" s="9"/>
      <c r="K86" s="8"/>
      <c r="L86" s="9"/>
    </row>
    <row r="87" spans="1:12" x14ac:dyDescent="0.2">
      <c r="A87" s="7"/>
      <c r="B87" s="72"/>
      <c r="C87" s="69"/>
      <c r="D87" s="69"/>
      <c r="E87" s="69"/>
      <c r="F87" s="69"/>
      <c r="G87" s="69"/>
      <c r="H87" s="46"/>
      <c r="I87" s="69"/>
      <c r="J87" s="9"/>
      <c r="K87" s="8"/>
      <c r="L87" s="9"/>
    </row>
    <row r="88" spans="1:12" x14ac:dyDescent="0.2">
      <c r="A88" s="7"/>
      <c r="B88" s="8"/>
      <c r="C88" s="8"/>
      <c r="D88" s="8"/>
      <c r="E88" s="8"/>
      <c r="F88" s="8"/>
      <c r="G88" s="8"/>
      <c r="H88" s="8"/>
      <c r="I88" s="8"/>
      <c r="J88" s="9"/>
      <c r="K88" s="8"/>
      <c r="L88" s="9"/>
    </row>
    <row r="89" spans="1:12" x14ac:dyDescent="0.2">
      <c r="A89" s="7"/>
      <c r="B89" s="72"/>
      <c r="C89" s="69"/>
      <c r="D89" s="69"/>
      <c r="E89" s="69"/>
      <c r="F89" s="69"/>
      <c r="G89" s="69"/>
      <c r="H89" s="46"/>
      <c r="I89" s="69"/>
      <c r="J89" s="9"/>
    </row>
    <row r="90" spans="1:12" ht="13.5" thickBot="1" x14ac:dyDescent="0.25">
      <c r="A90" s="62"/>
      <c r="B90" s="63"/>
      <c r="C90" s="63"/>
      <c r="D90" s="63"/>
      <c r="E90" s="63"/>
      <c r="F90" s="63"/>
      <c r="G90" s="63"/>
      <c r="H90" s="63"/>
      <c r="I90" s="63"/>
      <c r="J90" s="64"/>
    </row>
  </sheetData>
  <sheetProtection sheet="1" objects="1" scenarios="1" selectLockedCells="1"/>
  <mergeCells count="2">
    <mergeCell ref="F35:H35"/>
    <mergeCell ref="F38:H38"/>
  </mergeCells>
  <phoneticPr fontId="2" type="noConversion"/>
  <conditionalFormatting sqref="B9:B38 B43:B72">
    <cfRule type="expression" dxfId="2" priority="1" stopIfTrue="1">
      <formula>$B9&lt;=$N$9</formula>
    </cfRule>
  </conditionalFormatting>
  <conditionalFormatting sqref="C43:C72 C9:C38">
    <cfRule type="expression" dxfId="1" priority="2" stopIfTrue="1">
      <formula>$B9&gt;$N$9</formula>
    </cfRule>
  </conditionalFormatting>
  <conditionalFormatting sqref="D43:I72">
    <cfRule type="expression" dxfId="0" priority="3" stopIfTrue="1">
      <formula>$B43&gt;$N$9</formula>
    </cfRule>
  </conditionalFormatting>
  <dataValidations count="2">
    <dataValidation type="whole" operator="equal" allowBlank="1" showInputMessage="1" showErrorMessage="1" sqref="N9" xr:uid="{00000000-0002-0000-0400-000000000000}">
      <formula1>N9</formula1>
    </dataValidation>
    <dataValidation type="decimal" operator="greaterThanOrEqual" allowBlank="1" showInputMessage="1" showErrorMessage="1" sqref="C9:C38" xr:uid="{00000000-0002-0000-0400-000001000000}">
      <formula1>0</formula1>
    </dataValidation>
  </dataValidations>
  <pageMargins left="0.75" right="0.75" top="1" bottom="1" header="0" footer="0"/>
  <pageSetup paperSize="9" orientation="portrait" horizontalDpi="4294967295"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49"/>
  <sheetViews>
    <sheetView showGridLines="0" zoomScaleNormal="100" workbookViewId="0">
      <selection activeCell="R47" sqref="R47:W47"/>
    </sheetView>
  </sheetViews>
  <sheetFormatPr baseColWidth="10" defaultColWidth="11.42578125" defaultRowHeight="12.75" x14ac:dyDescent="0.2"/>
  <cols>
    <col min="1" max="1" width="3.140625" style="186" customWidth="1"/>
    <col min="2" max="48" width="4.28515625" style="186" customWidth="1"/>
    <col min="49" max="16384" width="11.42578125" style="186"/>
  </cols>
  <sheetData>
    <row r="1" spans="1:40" x14ac:dyDescent="0.2">
      <c r="AL1" s="187"/>
      <c r="AM1" s="188">
        <v>42339</v>
      </c>
      <c r="AN1" s="187"/>
    </row>
    <row r="2" spans="1:40" ht="15.75" x14ac:dyDescent="0.25">
      <c r="A2" s="12"/>
      <c r="B2" s="13" t="s">
        <v>222</v>
      </c>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87"/>
      <c r="AM2" s="185">
        <v>42735</v>
      </c>
      <c r="AN2" s="187"/>
    </row>
    <row r="3" spans="1:40" ht="13.5" thickBot="1" x14ac:dyDescent="0.25">
      <c r="AE3" s="189"/>
      <c r="AL3" s="187"/>
      <c r="AM3" s="187"/>
      <c r="AN3" s="187"/>
    </row>
    <row r="4" spans="1:40" s="190" customFormat="1" ht="176.25" customHeight="1" thickBot="1" x14ac:dyDescent="0.25">
      <c r="B4" s="247" t="s">
        <v>223</v>
      </c>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9"/>
      <c r="AL4" s="191"/>
      <c r="AM4" s="191"/>
      <c r="AN4" s="191"/>
    </row>
    <row r="6" spans="1:40" x14ac:dyDescent="0.2">
      <c r="AE6" s="189"/>
    </row>
    <row r="7" spans="1:40" ht="13.5" thickBot="1" x14ac:dyDescent="0.25"/>
    <row r="8" spans="1:40" ht="13.5" thickBot="1" x14ac:dyDescent="0.25">
      <c r="B8" s="250" t="s">
        <v>212</v>
      </c>
      <c r="C8" s="251"/>
      <c r="D8" s="251"/>
      <c r="E8" s="251"/>
      <c r="F8" s="251"/>
      <c r="G8" s="251"/>
      <c r="H8" s="251"/>
      <c r="I8" s="251"/>
      <c r="J8" s="251"/>
      <c r="K8" s="251"/>
      <c r="L8" s="251"/>
      <c r="M8" s="252"/>
      <c r="N8" s="261"/>
      <c r="O8" s="262"/>
      <c r="P8" s="262"/>
      <c r="Q8" s="262"/>
      <c r="R8" s="262"/>
      <c r="S8" s="263"/>
      <c r="T8" s="208" t="str">
        <f>IF(N8=0,"",IF(OR(N8&lt;$AM$1,N8&gt;$AM$2),"La fecha de presentación no está comprendida en el beneficio adicional",""))</f>
        <v/>
      </c>
      <c r="X8" s="207"/>
    </row>
    <row r="9" spans="1:40" ht="13.5" thickBot="1" x14ac:dyDescent="0.25"/>
    <row r="10" spans="1:40" ht="13.5" customHeight="1" thickBot="1" x14ac:dyDescent="0.25">
      <c r="B10" s="250" t="s">
        <v>227</v>
      </c>
      <c r="C10" s="251"/>
      <c r="D10" s="251"/>
      <c r="E10" s="251"/>
      <c r="F10" s="251"/>
      <c r="G10" s="251"/>
      <c r="H10" s="251"/>
      <c r="I10" s="251"/>
      <c r="J10" s="251"/>
      <c r="K10" s="251"/>
      <c r="L10" s="251"/>
      <c r="M10" s="252"/>
      <c r="N10" s="292"/>
      <c r="O10" s="293"/>
      <c r="P10" s="293"/>
      <c r="Q10" s="293"/>
      <c r="R10" s="293"/>
      <c r="S10" s="294"/>
      <c r="T10" s="295" t="str">
        <f>IF(Simulador!C29=0,"",IF(SUM(N10,N12,N14)/Simulador!C29&gt;=0.75,"",IF(SUM(N10,N12,N14)=0,"","Para obtener un incremento en el porcentaje de exoneración de IRAE, la inversión entre el 1/6/15 y el 31/12/2017 debe representar al menos el 75% de la inversión total comprometida en el proyecto")))</f>
        <v/>
      </c>
      <c r="U10" s="295"/>
      <c r="V10" s="295"/>
      <c r="W10" s="295"/>
      <c r="X10" s="295"/>
      <c r="Y10" s="295"/>
      <c r="Z10" s="295"/>
      <c r="AA10" s="295"/>
      <c r="AB10" s="295"/>
      <c r="AC10" s="295"/>
      <c r="AD10" s="295"/>
      <c r="AE10" s="295"/>
      <c r="AF10" s="295"/>
      <c r="AG10" s="295"/>
      <c r="AH10" s="295"/>
      <c r="AI10" s="295"/>
    </row>
    <row r="11" spans="1:40" ht="13.5" thickBot="1" x14ac:dyDescent="0.25">
      <c r="N11" s="198"/>
      <c r="O11" s="198"/>
      <c r="P11" s="198"/>
      <c r="Q11" s="198"/>
      <c r="R11" s="198"/>
      <c r="S11" s="198"/>
      <c r="T11" s="295"/>
      <c r="U11" s="295"/>
      <c r="V11" s="295"/>
      <c r="W11" s="295"/>
      <c r="X11" s="295"/>
      <c r="Y11" s="295"/>
      <c r="Z11" s="295"/>
      <c r="AA11" s="295"/>
      <c r="AB11" s="295"/>
      <c r="AC11" s="295"/>
      <c r="AD11" s="295"/>
      <c r="AE11" s="295"/>
      <c r="AF11" s="295"/>
      <c r="AG11" s="295"/>
      <c r="AH11" s="295"/>
      <c r="AI11" s="295"/>
    </row>
    <row r="12" spans="1:40" ht="13.5" thickBot="1" x14ac:dyDescent="0.25">
      <c r="B12" s="250" t="s">
        <v>224</v>
      </c>
      <c r="C12" s="251"/>
      <c r="D12" s="251"/>
      <c r="E12" s="251"/>
      <c r="F12" s="251"/>
      <c r="G12" s="251"/>
      <c r="H12" s="251"/>
      <c r="I12" s="251"/>
      <c r="J12" s="251"/>
      <c r="K12" s="251"/>
      <c r="L12" s="251"/>
      <c r="M12" s="252"/>
      <c r="N12" s="292"/>
      <c r="O12" s="293"/>
      <c r="P12" s="293"/>
      <c r="Q12" s="293"/>
      <c r="R12" s="293"/>
      <c r="S12" s="294"/>
      <c r="T12" s="295"/>
      <c r="U12" s="295"/>
      <c r="V12" s="295"/>
      <c r="W12" s="295"/>
      <c r="X12" s="295"/>
      <c r="Y12" s="295"/>
      <c r="Z12" s="295"/>
      <c r="AA12" s="295"/>
      <c r="AB12" s="295"/>
      <c r="AC12" s="295"/>
      <c r="AD12" s="295"/>
      <c r="AE12" s="295"/>
      <c r="AF12" s="295"/>
      <c r="AG12" s="295"/>
      <c r="AH12" s="295"/>
      <c r="AI12" s="295"/>
    </row>
    <row r="13" spans="1:40" ht="13.5" thickBot="1" x14ac:dyDescent="0.25">
      <c r="N13" s="198"/>
      <c r="O13" s="198"/>
      <c r="P13" s="198"/>
      <c r="Q13" s="198"/>
      <c r="R13" s="198"/>
      <c r="S13" s="198"/>
      <c r="T13" s="295"/>
      <c r="U13" s="295"/>
      <c r="V13" s="295"/>
      <c r="W13" s="295"/>
      <c r="X13" s="295"/>
      <c r="Y13" s="295"/>
      <c r="Z13" s="295"/>
      <c r="AA13" s="295"/>
      <c r="AB13" s="295"/>
      <c r="AC13" s="295"/>
      <c r="AD13" s="295"/>
      <c r="AE13" s="295"/>
      <c r="AF13" s="295"/>
      <c r="AG13" s="295"/>
      <c r="AH13" s="295"/>
      <c r="AI13" s="295"/>
    </row>
    <row r="14" spans="1:40" ht="13.5" thickBot="1" x14ac:dyDescent="0.25">
      <c r="B14" s="250" t="s">
        <v>213</v>
      </c>
      <c r="C14" s="251"/>
      <c r="D14" s="251"/>
      <c r="E14" s="251"/>
      <c r="F14" s="251"/>
      <c r="G14" s="251"/>
      <c r="H14" s="251"/>
      <c r="I14" s="251"/>
      <c r="J14" s="251"/>
      <c r="K14" s="251"/>
      <c r="L14" s="251"/>
      <c r="M14" s="252"/>
      <c r="N14" s="292"/>
      <c r="O14" s="293"/>
      <c r="P14" s="293"/>
      <c r="Q14" s="293"/>
      <c r="R14" s="293"/>
      <c r="S14" s="294"/>
      <c r="T14" s="295"/>
      <c r="U14" s="295"/>
      <c r="V14" s="295"/>
      <c r="W14" s="295"/>
      <c r="X14" s="295"/>
      <c r="Y14" s="295"/>
      <c r="Z14" s="295"/>
      <c r="AA14" s="295"/>
      <c r="AB14" s="295"/>
      <c r="AC14" s="295"/>
      <c r="AD14" s="295"/>
      <c r="AE14" s="295"/>
      <c r="AF14" s="295"/>
      <c r="AG14" s="295"/>
      <c r="AH14" s="295"/>
      <c r="AI14" s="295"/>
    </row>
    <row r="15" spans="1:40" ht="13.5" thickBot="1" x14ac:dyDescent="0.25">
      <c r="T15" s="205"/>
      <c r="U15" s="205"/>
      <c r="V15" s="205"/>
      <c r="W15" s="205"/>
      <c r="X15" s="205"/>
      <c r="Y15" s="205"/>
      <c r="Z15" s="205"/>
      <c r="AA15" s="205"/>
      <c r="AB15" s="205"/>
      <c r="AC15" s="205"/>
      <c r="AD15" s="205"/>
      <c r="AE15" s="205"/>
      <c r="AF15" s="205"/>
      <c r="AG15" s="205"/>
      <c r="AH15" s="205"/>
      <c r="AI15" s="205"/>
    </row>
    <row r="16" spans="1:40" ht="13.5" thickBot="1" x14ac:dyDescent="0.25">
      <c r="B16" s="250" t="s">
        <v>214</v>
      </c>
      <c r="C16" s="251"/>
      <c r="D16" s="251"/>
      <c r="E16" s="251"/>
      <c r="F16" s="251"/>
      <c r="G16" s="251"/>
      <c r="H16" s="251"/>
      <c r="I16" s="251"/>
      <c r="J16" s="251"/>
      <c r="K16" s="251"/>
      <c r="L16" s="251"/>
      <c r="M16" s="252"/>
      <c r="N16" s="292"/>
      <c r="O16" s="293"/>
      <c r="P16" s="293"/>
      <c r="Q16" s="293"/>
      <c r="R16" s="293"/>
      <c r="S16" s="294"/>
      <c r="T16" s="206"/>
      <c r="U16" s="205"/>
      <c r="V16" s="205"/>
      <c r="W16" s="205"/>
      <c r="X16" s="205"/>
      <c r="Y16" s="205"/>
      <c r="Z16" s="205"/>
      <c r="AA16" s="205"/>
      <c r="AB16" s="205"/>
      <c r="AC16" s="205"/>
      <c r="AD16" s="205"/>
      <c r="AE16" s="205"/>
      <c r="AF16" s="205"/>
      <c r="AG16" s="205"/>
      <c r="AH16" s="205"/>
      <c r="AI16" s="205"/>
    </row>
    <row r="17" spans="2:39" ht="13.5" thickBot="1" x14ac:dyDescent="0.25"/>
    <row r="18" spans="2:39" ht="13.5" thickBot="1" x14ac:dyDescent="0.25">
      <c r="B18" s="250" t="s">
        <v>204</v>
      </c>
      <c r="C18" s="251"/>
      <c r="D18" s="251"/>
      <c r="E18" s="251"/>
      <c r="F18" s="251"/>
      <c r="G18" s="251"/>
      <c r="H18" s="251"/>
      <c r="I18" s="251"/>
      <c r="J18" s="251"/>
      <c r="K18" s="251"/>
      <c r="L18" s="251"/>
      <c r="M18" s="252"/>
      <c r="N18" s="253">
        <f>SUM(N10,N12,N14,N16)</f>
        <v>0</v>
      </c>
      <c r="O18" s="254"/>
      <c r="P18" s="254"/>
      <c r="Q18" s="254"/>
      <c r="R18" s="254"/>
      <c r="S18" s="255"/>
      <c r="T18" s="208" t="str">
        <f>IF(N18&lt;&gt;Simulador!C29,"El monto difiere del indicado en la hoja Simulador","")</f>
        <v/>
      </c>
    </row>
    <row r="20" spans="2:39" x14ac:dyDescent="0.2">
      <c r="T20" s="187"/>
    </row>
    <row r="21" spans="2:39" ht="13.5" thickBot="1" x14ac:dyDescent="0.25"/>
    <row r="22" spans="2:39" ht="13.5" thickBot="1" x14ac:dyDescent="0.25">
      <c r="B22" s="250" t="s">
        <v>215</v>
      </c>
      <c r="C22" s="251"/>
      <c r="D22" s="251"/>
      <c r="E22" s="251"/>
      <c r="F22" s="251"/>
      <c r="G22" s="251"/>
      <c r="H22" s="251"/>
      <c r="I22" s="251"/>
      <c r="J22" s="251"/>
      <c r="K22" s="251"/>
      <c r="L22" s="251"/>
      <c r="M22" s="251"/>
      <c r="N22" s="251"/>
      <c r="O22" s="251"/>
      <c r="P22" s="251"/>
      <c r="Q22" s="252"/>
      <c r="R22" s="289">
        <f>IFERROR(Simulador!$F$99,0)</f>
        <v>0</v>
      </c>
      <c r="S22" s="290"/>
      <c r="T22" s="290"/>
      <c r="U22" s="290"/>
      <c r="V22" s="290"/>
      <c r="W22" s="291"/>
    </row>
    <row r="23" spans="2:39" ht="13.5" thickBot="1" x14ac:dyDescent="0.25"/>
    <row r="24" spans="2:39" ht="13.5" thickBot="1" x14ac:dyDescent="0.25">
      <c r="B24" s="250" t="s">
        <v>216</v>
      </c>
      <c r="C24" s="251"/>
      <c r="D24" s="251"/>
      <c r="E24" s="251"/>
      <c r="F24" s="251"/>
      <c r="G24" s="251"/>
      <c r="H24" s="251"/>
      <c r="I24" s="251"/>
      <c r="J24" s="251"/>
      <c r="K24" s="251"/>
      <c r="L24" s="251"/>
      <c r="M24" s="251"/>
      <c r="N24" s="251"/>
      <c r="O24" s="251"/>
      <c r="P24" s="251"/>
      <c r="Q24" s="252"/>
      <c r="R24" s="258">
        <f>IFERROR(IF(AND(Simulador!C22="SI",Simulador!C29&lt;=3500000),Simulador!$H$103,Simulador!$D$103),0)</f>
        <v>0</v>
      </c>
      <c r="S24" s="259"/>
      <c r="T24" s="259"/>
      <c r="U24" s="259"/>
      <c r="V24" s="259"/>
      <c r="W24" s="260"/>
    </row>
    <row r="25" spans="2:39" ht="13.5" thickBot="1" x14ac:dyDescent="0.25"/>
    <row r="26" spans="2:39" ht="13.5" thickBot="1" x14ac:dyDescent="0.25">
      <c r="B26" s="250" t="s">
        <v>217</v>
      </c>
      <c r="C26" s="251"/>
      <c r="D26" s="251"/>
      <c r="E26" s="251"/>
      <c r="F26" s="251"/>
      <c r="G26" s="251"/>
      <c r="H26" s="251"/>
      <c r="I26" s="251"/>
      <c r="J26" s="251"/>
      <c r="K26" s="251"/>
      <c r="L26" s="251"/>
      <c r="M26" s="251"/>
      <c r="N26" s="251"/>
      <c r="O26" s="251"/>
      <c r="P26" s="251"/>
      <c r="Q26" s="252"/>
      <c r="R26" s="258">
        <f>IF(Simulador!C29=0,0,IF(AND(N8&gt;=$AM$1,N8&lt;=$AM$2,SUM(N10,N12,N14)/Simulador!C29&gt;=0.75),'Cálculo del beneficio adicional'!R24*1.1,'Cálculo del beneficio adicional'!R24))</f>
        <v>0</v>
      </c>
      <c r="S26" s="259"/>
      <c r="T26" s="259"/>
      <c r="U26" s="259"/>
      <c r="V26" s="259"/>
      <c r="W26" s="260"/>
    </row>
    <row r="28" spans="2:39" ht="13.5" thickBot="1" x14ac:dyDescent="0.25"/>
    <row r="29" spans="2:39" x14ac:dyDescent="0.2">
      <c r="B29" s="192" t="s">
        <v>218</v>
      </c>
      <c r="C29" s="193"/>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5"/>
    </row>
    <row r="30" spans="2:39" x14ac:dyDescent="0.2">
      <c r="B30" s="196"/>
      <c r="C30" s="197"/>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9"/>
    </row>
    <row r="31" spans="2:39" x14ac:dyDescent="0.2">
      <c r="B31" s="200" t="s">
        <v>209</v>
      </c>
      <c r="C31" s="197" t="s">
        <v>228</v>
      </c>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9"/>
    </row>
    <row r="32" spans="2:39" ht="17.25" customHeight="1" x14ac:dyDescent="0.2">
      <c r="B32" s="200" t="s">
        <v>210</v>
      </c>
      <c r="C32" s="197" t="s">
        <v>229</v>
      </c>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9"/>
    </row>
    <row r="33" spans="2:39" ht="17.25" customHeight="1" x14ac:dyDescent="0.2">
      <c r="B33" s="200" t="s">
        <v>211</v>
      </c>
      <c r="C33" s="197" t="s">
        <v>230</v>
      </c>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9"/>
    </row>
    <row r="34" spans="2:39" ht="17.25" customHeight="1" x14ac:dyDescent="0.2">
      <c r="B34" s="200" t="s">
        <v>225</v>
      </c>
      <c r="C34" s="197" t="s">
        <v>231</v>
      </c>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9"/>
    </row>
    <row r="35" spans="2:39" ht="13.5" thickBot="1" x14ac:dyDescent="0.25">
      <c r="B35" s="201"/>
      <c r="C35" s="202"/>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4"/>
    </row>
    <row r="37" spans="2:39" ht="13.5" thickBot="1" x14ac:dyDescent="0.25"/>
    <row r="38" spans="2:39" ht="21" customHeight="1" thickBot="1" x14ac:dyDescent="0.25">
      <c r="B38" s="276" t="s">
        <v>205</v>
      </c>
      <c r="C38" s="264"/>
      <c r="D38" s="264" t="s">
        <v>206</v>
      </c>
      <c r="E38" s="264"/>
      <c r="F38" s="264"/>
      <c r="G38" s="264"/>
      <c r="H38" s="264"/>
      <c r="I38" s="264" t="s">
        <v>207</v>
      </c>
      <c r="J38" s="264"/>
      <c r="K38" s="264"/>
      <c r="L38" s="264"/>
      <c r="M38" s="264"/>
      <c r="N38" s="264" t="s">
        <v>208</v>
      </c>
      <c r="O38" s="264"/>
      <c r="P38" s="264"/>
      <c r="Q38" s="264"/>
      <c r="R38" s="271"/>
    </row>
    <row r="39" spans="2:39" ht="21" customHeight="1" thickTop="1" x14ac:dyDescent="0.2">
      <c r="B39" s="283" t="s">
        <v>5</v>
      </c>
      <c r="C39" s="284"/>
      <c r="D39" s="285">
        <f>N10</f>
        <v>0</v>
      </c>
      <c r="E39" s="286"/>
      <c r="F39" s="286"/>
      <c r="G39" s="286"/>
      <c r="H39" s="287"/>
      <c r="I39" s="288">
        <f>R26</f>
        <v>0</v>
      </c>
      <c r="J39" s="286"/>
      <c r="K39" s="286"/>
      <c r="L39" s="286"/>
      <c r="M39" s="287"/>
      <c r="N39" s="272">
        <f>D39*I39</f>
        <v>0</v>
      </c>
      <c r="O39" s="272"/>
      <c r="P39" s="272"/>
      <c r="Q39" s="272"/>
      <c r="R39" s="273"/>
    </row>
    <row r="40" spans="2:39" ht="19.5" customHeight="1" x14ac:dyDescent="0.2">
      <c r="B40" s="277" t="s">
        <v>7</v>
      </c>
      <c r="C40" s="278"/>
      <c r="D40" s="272">
        <f>N12*1.2</f>
        <v>0</v>
      </c>
      <c r="E40" s="272"/>
      <c r="F40" s="272"/>
      <c r="G40" s="272"/>
      <c r="H40" s="272"/>
      <c r="I40" s="265">
        <f>R26</f>
        <v>0</v>
      </c>
      <c r="J40" s="266"/>
      <c r="K40" s="266"/>
      <c r="L40" s="266"/>
      <c r="M40" s="266"/>
      <c r="N40" s="272">
        <f>D40*I40</f>
        <v>0</v>
      </c>
      <c r="O40" s="272"/>
      <c r="P40" s="272"/>
      <c r="Q40" s="272"/>
      <c r="R40" s="273"/>
    </row>
    <row r="41" spans="2:39" ht="19.5" customHeight="1" x14ac:dyDescent="0.2">
      <c r="B41" s="279" t="s">
        <v>9</v>
      </c>
      <c r="C41" s="280"/>
      <c r="D41" s="256">
        <f>N14</f>
        <v>0</v>
      </c>
      <c r="E41" s="256"/>
      <c r="F41" s="256"/>
      <c r="G41" s="256"/>
      <c r="H41" s="256"/>
      <c r="I41" s="267">
        <f>R26</f>
        <v>0</v>
      </c>
      <c r="J41" s="268"/>
      <c r="K41" s="268"/>
      <c r="L41" s="268"/>
      <c r="M41" s="268"/>
      <c r="N41" s="256">
        <f>D41*I41</f>
        <v>0</v>
      </c>
      <c r="O41" s="256"/>
      <c r="P41" s="256"/>
      <c r="Q41" s="256"/>
      <c r="R41" s="274"/>
    </row>
    <row r="42" spans="2:39" ht="19.5" customHeight="1" thickBot="1" x14ac:dyDescent="0.25">
      <c r="B42" s="281" t="s">
        <v>11</v>
      </c>
      <c r="C42" s="282"/>
      <c r="D42" s="257">
        <f>N16</f>
        <v>0</v>
      </c>
      <c r="E42" s="257"/>
      <c r="F42" s="257"/>
      <c r="G42" s="257"/>
      <c r="H42" s="257"/>
      <c r="I42" s="269">
        <f>R24</f>
        <v>0</v>
      </c>
      <c r="J42" s="270"/>
      <c r="K42" s="270"/>
      <c r="L42" s="270"/>
      <c r="M42" s="270"/>
      <c r="N42" s="257">
        <f>D42*I42</f>
        <v>0</v>
      </c>
      <c r="O42" s="257"/>
      <c r="P42" s="257"/>
      <c r="Q42" s="257"/>
      <c r="R42" s="275"/>
    </row>
    <row r="44" spans="2:39" ht="13.5" thickBot="1" x14ac:dyDescent="0.25"/>
    <row r="45" spans="2:39" ht="13.5" thickBot="1" x14ac:dyDescent="0.25">
      <c r="B45" s="250" t="s">
        <v>219</v>
      </c>
      <c r="C45" s="251"/>
      <c r="D45" s="251"/>
      <c r="E45" s="251"/>
      <c r="F45" s="251"/>
      <c r="G45" s="251"/>
      <c r="H45" s="251"/>
      <c r="I45" s="251"/>
      <c r="J45" s="251"/>
      <c r="K45" s="251"/>
      <c r="L45" s="251"/>
      <c r="M45" s="251"/>
      <c r="N45" s="251"/>
      <c r="O45" s="251"/>
      <c r="P45" s="251"/>
      <c r="Q45" s="252"/>
      <c r="R45" s="253">
        <f>IFERROR(Simulador!$D$106,0)</f>
        <v>0</v>
      </c>
      <c r="S45" s="254"/>
      <c r="T45" s="254"/>
      <c r="U45" s="254"/>
      <c r="V45" s="254"/>
      <c r="W45" s="255"/>
    </row>
    <row r="46" spans="2:39" ht="13.5" thickBot="1" x14ac:dyDescent="0.25"/>
    <row r="47" spans="2:39" ht="13.5" thickBot="1" x14ac:dyDescent="0.25">
      <c r="B47" s="250" t="s">
        <v>220</v>
      </c>
      <c r="C47" s="251"/>
      <c r="D47" s="251"/>
      <c r="E47" s="251"/>
      <c r="F47" s="251"/>
      <c r="G47" s="251"/>
      <c r="H47" s="251"/>
      <c r="I47" s="251"/>
      <c r="J47" s="251"/>
      <c r="K47" s="251"/>
      <c r="L47" s="251"/>
      <c r="M47" s="251"/>
      <c r="N47" s="251"/>
      <c r="O47" s="251"/>
      <c r="P47" s="251"/>
      <c r="Q47" s="252"/>
      <c r="R47" s="253">
        <f>IF(SUM(N39,N40,N41,N42)&lt;R45,R45,SUM(N39,N40,N41,N42))</f>
        <v>0</v>
      </c>
      <c r="S47" s="254"/>
      <c r="T47" s="254"/>
      <c r="U47" s="254"/>
      <c r="V47" s="254"/>
      <c r="W47" s="255"/>
    </row>
    <row r="48" spans="2:39" ht="13.5" thickBot="1" x14ac:dyDescent="0.25"/>
    <row r="49" spans="2:23" ht="13.5" thickBot="1" x14ac:dyDescent="0.25">
      <c r="B49" s="250" t="s">
        <v>221</v>
      </c>
      <c r="C49" s="251"/>
      <c r="D49" s="251"/>
      <c r="E49" s="251"/>
      <c r="F49" s="251"/>
      <c r="G49" s="251"/>
      <c r="H49" s="251"/>
      <c r="I49" s="251"/>
      <c r="J49" s="251"/>
      <c r="K49" s="251"/>
      <c r="L49" s="251"/>
      <c r="M49" s="251"/>
      <c r="N49" s="251"/>
      <c r="O49" s="251"/>
      <c r="P49" s="251"/>
      <c r="Q49" s="252"/>
      <c r="R49" s="253">
        <f>+R47-R45</f>
        <v>0</v>
      </c>
      <c r="S49" s="254"/>
      <c r="T49" s="254"/>
      <c r="U49" s="254"/>
      <c r="V49" s="254"/>
      <c r="W49" s="255"/>
    </row>
  </sheetData>
  <sheetProtection password="C1F8" sheet="1" objects="1" scenarios="1"/>
  <mergeCells count="46">
    <mergeCell ref="D39:H39"/>
    <mergeCell ref="I39:M39"/>
    <mergeCell ref="B10:M10"/>
    <mergeCell ref="N39:R39"/>
    <mergeCell ref="R22:W22"/>
    <mergeCell ref="B12:M12"/>
    <mergeCell ref="N12:S12"/>
    <mergeCell ref="B14:M14"/>
    <mergeCell ref="N14:S14"/>
    <mergeCell ref="B16:M16"/>
    <mergeCell ref="N16:S16"/>
    <mergeCell ref="T10:AI14"/>
    <mergeCell ref="D38:H38"/>
    <mergeCell ref="N10:S10"/>
    <mergeCell ref="B49:Q49"/>
    <mergeCell ref="R49:W49"/>
    <mergeCell ref="I38:M38"/>
    <mergeCell ref="I40:M40"/>
    <mergeCell ref="I41:M41"/>
    <mergeCell ref="I42:M42"/>
    <mergeCell ref="N38:R38"/>
    <mergeCell ref="N40:R40"/>
    <mergeCell ref="N41:R41"/>
    <mergeCell ref="N42:R42"/>
    <mergeCell ref="B38:C38"/>
    <mergeCell ref="B40:C40"/>
    <mergeCell ref="B41:C41"/>
    <mergeCell ref="B42:C42"/>
    <mergeCell ref="D40:H40"/>
    <mergeCell ref="B39:C39"/>
    <mergeCell ref="B4:AI4"/>
    <mergeCell ref="B45:Q45"/>
    <mergeCell ref="R45:W45"/>
    <mergeCell ref="B47:Q47"/>
    <mergeCell ref="R47:W47"/>
    <mergeCell ref="D41:H41"/>
    <mergeCell ref="D42:H42"/>
    <mergeCell ref="R24:W24"/>
    <mergeCell ref="B26:Q26"/>
    <mergeCell ref="B24:Q24"/>
    <mergeCell ref="B22:Q22"/>
    <mergeCell ref="R26:W26"/>
    <mergeCell ref="B18:M18"/>
    <mergeCell ref="N18:S18"/>
    <mergeCell ref="B8:M8"/>
    <mergeCell ref="N8:S8"/>
  </mergeCells>
  <pageMargins left="0.7" right="0.7" top="0.75" bottom="0.75" header="0.3" footer="0.3"/>
  <pageSetup orientation="portrait" r:id="rId1"/>
  <ignoredErrors>
    <ignoredError sqref="R4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Carátula</vt:lpstr>
      <vt:lpstr>Instructivo</vt:lpstr>
      <vt:lpstr>Simulador</vt:lpstr>
      <vt:lpstr>Indicadores Sectoriales</vt:lpstr>
      <vt:lpstr>Cálculo de exoneración de IRAE</vt:lpstr>
      <vt:lpstr>Cálculo del beneficio adicional</vt:lpstr>
      <vt:lpstr>'Indicadores Sectoriales'!OLE_LINK2</vt:lpstr>
    </vt:vector>
  </TitlesOfParts>
  <Company>UNASEP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UnASeP</dc:creator>
  <cp:lastModifiedBy>Lorena Reyna</cp:lastModifiedBy>
  <dcterms:created xsi:type="dcterms:W3CDTF">2011-08-12T18:09:32Z</dcterms:created>
  <dcterms:modified xsi:type="dcterms:W3CDTF">2021-06-29T12:24:10Z</dcterms:modified>
</cp:coreProperties>
</file>