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 - 268\HISTORICOS - ULTIMAS VERSIONES SIMULADOR\CON MYPE Y PARQUE BIEN (LOS BAJE DESDE LA PAGINA Y SOBRE ELLO CORREGÍ)\"/>
    </mc:Choice>
  </mc:AlternateContent>
  <xr:revisionPtr revIDLastSave="0" documentId="13_ncr:1_{53A0DF1B-1F1F-493D-AF5A-C48F6E2F2D90}" xr6:coauthVersionLast="36" xr6:coauthVersionMax="36" xr10:uidLastSave="{00000000-0000-0000-0000-000000000000}"/>
  <workbookProtection workbookAlgorithmName="SHA-512" workbookHashValue="ucfBaeCwwlm4Gg+j5A4t1vY04ngt4Xpt7teoooCdJJHoS2WpQpPaFkxp0PdTeAdAthZqGz9dtF9A6o+XMnzJJA==" workbookSaltValue="q5fnnGE26kDclisqYwslxg==" workbookSpinCount="100000" lockStructure="1"/>
  <bookViews>
    <workbookView xWindow="0" yWindow="0" windowWidth="21600" windowHeight="8925" tabRatio="938" firstSheet="2" activeTab="4" xr2:uid="{00000000-000D-0000-FFFF-FFFF00000000}"/>
  </bookViews>
  <sheets>
    <sheet name="RESUMEN CASOS REALES 143" sheetId="35" state="hidden" r:id="rId1"/>
    <sheet name="RESUMEN CASOS REALES 455" sheetId="34" state="hidden" r:id="rId2"/>
    <sheet name="INSTRUCTIVO" sheetId="37" r:id="rId3"/>
    <sheet name="MATRIZ SIMPLIFICADA" sheetId="30" r:id="rId4"/>
    <sheet name="MATRIZ GENERAL" sheetId="28" r:id="rId5"/>
    <sheet name="Indicadores Sectoriales MEF" sheetId="15" r:id="rId6"/>
    <sheet name="Indicadores Sectoriales MIEM" sheetId="25" r:id="rId7"/>
    <sheet name="Indicadores Sectoriales MINTUR" sheetId="26" r:id="rId8"/>
    <sheet name="Indicadores Sectoriales MGAP" sheetId="27" r:id="rId9"/>
    <sheet name="PARÁMETROS" sheetId="36" r:id="rId10"/>
    <sheet name="CÁLCULO DE EXONERACIÓN DE IRAE" sheetId="38" r:id="rId11"/>
  </sheets>
  <definedNames>
    <definedName name="_xlnm._FilterDatabase" localSheetId="5" hidden="1">'Indicadores Sectoriales MEF'!$B$8</definedName>
    <definedName name="_xlnm._FilterDatabase" localSheetId="4" hidden="1">'MATRIZ GENERAL'!#REF!</definedName>
    <definedName name="AÑOS">#REF!</definedName>
    <definedName name="APLICA">#REF!</definedName>
    <definedName name="_xlnm.Print_Area" localSheetId="5">'Indicadores Sectoriales MEF'!$A$1:$M$44</definedName>
    <definedName name="_xlnm.Print_Area" localSheetId="8">'Indicadores Sectoriales MGAP'!$A$1:$K$68</definedName>
    <definedName name="_xlnm.Print_Area" localSheetId="6">'Indicadores Sectoriales MIEM'!$A$1:$J$33</definedName>
    <definedName name="_xlnm.Print_Area" localSheetId="7">'Indicadores Sectoriales MINTUR'!$A$1:$J$48</definedName>
    <definedName name="_xlnm.Print_Area" localSheetId="4">'MATRIZ GENERAL'!$A$8:$M$99</definedName>
    <definedName name="_xlnm.Print_Area" localSheetId="3">'MATRIZ SIMPLIFICADA'!$A$1:$M$38</definedName>
    <definedName name="DEPARTAMENTO">#REF!</definedName>
    <definedName name="EXON_IP">#REF!</definedName>
    <definedName name="Export">INDIRECT("B"&amp;MATCH("Exp. Directas/ Exp. Indirectas",'MATRIZ GENERAL'!$B:$B,0)+2&amp;":B"&amp;MATCH("Total:",'MATRIZ GENERAL'!$B:$B,0)-1)</definedName>
    <definedName name="INDICADOR">#REF!</definedName>
    <definedName name="MINISTERIO">#REF!</definedName>
    <definedName name="OLE_LINK2" localSheetId="5">'Indicadores Sectoriales MEF'!$B$40</definedName>
    <definedName name="PLAZO">#REF!</definedName>
    <definedName name="PORCENT">#REF!</definedName>
    <definedName name="PORCENTAJE">#REF!</definedName>
    <definedName name="PORCENTAJES">#REF!</definedName>
    <definedName name="PUNTAJE">#REF!</definedName>
    <definedName name="sector">#REF!</definedName>
    <definedName name="_xlnm.Print_Titles" localSheetId="6">'Indicadores Sectoriales MIEM'!$2:$2</definedName>
    <definedName name="TRAMO_INVERSION">#REF!</definedName>
    <definedName name="UNIDAD">#REF!</definedName>
  </definedNames>
  <calcPr calcId="191029"/>
</workbook>
</file>

<file path=xl/calcChain.xml><?xml version="1.0" encoding="utf-8"?>
<calcChain xmlns="http://schemas.openxmlformats.org/spreadsheetml/2006/main">
  <c r="E99" i="28" l="1"/>
  <c r="E93" i="28"/>
  <c r="E51" i="27" l="1"/>
  <c r="E50" i="27"/>
  <c r="E49" i="27"/>
  <c r="E48" i="27"/>
  <c r="C54" i="27" l="1"/>
  <c r="H21" i="30" l="1"/>
  <c r="I21" i="30" l="1"/>
  <c r="C17" i="26" l="1"/>
  <c r="C19" i="26" s="1"/>
  <c r="C60" i="27" l="1"/>
  <c r="C26" i="27" l="1"/>
  <c r="J23" i="30" l="1"/>
  <c r="K23" i="30" s="1"/>
  <c r="C44" i="38" l="1"/>
  <c r="C45" i="38"/>
  <c r="C46" i="38"/>
  <c r="C47" i="38"/>
  <c r="C48" i="38"/>
  <c r="C49" i="38"/>
  <c r="C50" i="38"/>
  <c r="C51" i="38"/>
  <c r="C52" i="38"/>
  <c r="C53" i="38"/>
  <c r="C54" i="38"/>
  <c r="C55" i="38"/>
  <c r="C56" i="38"/>
  <c r="C57" i="38"/>
  <c r="C58" i="38"/>
  <c r="C59" i="38"/>
  <c r="C60" i="38"/>
  <c r="C61" i="38"/>
  <c r="C62" i="38"/>
  <c r="C63" i="38"/>
  <c r="C64" i="38"/>
  <c r="C65" i="38"/>
  <c r="C66" i="38"/>
  <c r="C67" i="38"/>
  <c r="C43" i="38"/>
  <c r="D67" i="38" l="1"/>
  <c r="E67" i="38" s="1"/>
  <c r="D66" i="38"/>
  <c r="E66" i="38" s="1"/>
  <c r="D65" i="38"/>
  <c r="E65" i="38" s="1"/>
  <c r="D64" i="38"/>
  <c r="E64" i="38" s="1"/>
  <c r="D63" i="38"/>
  <c r="E63" i="38" s="1"/>
  <c r="D62" i="38"/>
  <c r="E62" i="38" s="1"/>
  <c r="D61" i="38"/>
  <c r="E61" i="38" s="1"/>
  <c r="D60" i="38"/>
  <c r="E60" i="38" s="1"/>
  <c r="D59" i="38"/>
  <c r="E59" i="38" s="1"/>
  <c r="D58" i="38"/>
  <c r="E58" i="38" s="1"/>
  <c r="D57" i="38"/>
  <c r="E57" i="38" s="1"/>
  <c r="D56" i="38"/>
  <c r="E56" i="38" s="1"/>
  <c r="D55" i="38"/>
  <c r="E55" i="38" s="1"/>
  <c r="D54" i="38"/>
  <c r="E54" i="38" s="1"/>
  <c r="D53" i="38"/>
  <c r="E53" i="38" s="1"/>
  <c r="D52" i="38"/>
  <c r="E52" i="38" s="1"/>
  <c r="D51" i="38"/>
  <c r="E51" i="38" s="1"/>
  <c r="D50" i="38"/>
  <c r="E50" i="38" s="1"/>
  <c r="D49" i="38"/>
  <c r="E49" i="38" s="1"/>
  <c r="D48" i="38"/>
  <c r="E48" i="38" s="1"/>
  <c r="D47" i="38"/>
  <c r="E47" i="38" s="1"/>
  <c r="D46" i="38"/>
  <c r="E46" i="38" s="1"/>
  <c r="G46" i="38" s="1"/>
  <c r="D45" i="38"/>
  <c r="E45" i="38" s="1"/>
  <c r="D43" i="38"/>
  <c r="E43" i="38" s="1"/>
  <c r="D44" i="38" l="1"/>
  <c r="E44" i="38" s="1"/>
  <c r="G44" i="38" s="1"/>
  <c r="G45" i="38"/>
  <c r="G52" i="38"/>
  <c r="G43" i="38"/>
  <c r="G49" i="38"/>
  <c r="G57" i="38"/>
  <c r="G64" i="38"/>
  <c r="G53" i="38"/>
  <c r="G50" i="38"/>
  <c r="G61" i="38"/>
  <c r="G65" i="38"/>
  <c r="G54" i="38"/>
  <c r="G58" i="38"/>
  <c r="G62" i="38"/>
  <c r="G66" i="38"/>
  <c r="G47" i="38"/>
  <c r="G51" i="38"/>
  <c r="G55" i="38"/>
  <c r="G59" i="38"/>
  <c r="G63" i="38"/>
  <c r="G67" i="38"/>
  <c r="G48" i="38"/>
  <c r="G56" i="38"/>
  <c r="G60" i="38"/>
  <c r="D52" i="27" l="1"/>
  <c r="E34" i="28"/>
  <c r="C26" i="26" l="1"/>
  <c r="D32" i="15" l="1"/>
  <c r="I16" i="28" l="1"/>
  <c r="C40" i="26" l="1"/>
  <c r="C18" i="25"/>
  <c r="C26" i="15"/>
  <c r="C35" i="28"/>
  <c r="D32" i="27"/>
  <c r="D34" i="27" s="1"/>
  <c r="D32" i="26"/>
  <c r="D34" i="26" s="1"/>
  <c r="D25" i="25"/>
  <c r="D28" i="25" s="1"/>
  <c r="D11" i="15"/>
  <c r="D14" i="15" s="1"/>
  <c r="D32" i="25" l="1"/>
  <c r="F48" i="27" l="1"/>
  <c r="D50" i="28"/>
  <c r="E35" i="15"/>
  <c r="F61" i="28" l="1"/>
  <c r="D53" i="28"/>
  <c r="D86" i="28"/>
  <c r="D85" i="28"/>
  <c r="D57" i="28" l="1"/>
  <c r="D56" i="28"/>
  <c r="D55" i="28"/>
  <c r="D54" i="28"/>
  <c r="C43" i="28" l="1"/>
  <c r="G48" i="27"/>
  <c r="F53" i="28" l="1"/>
  <c r="C52" i="27" l="1"/>
  <c r="G51" i="27"/>
  <c r="G50" i="27"/>
  <c r="G49" i="27"/>
  <c r="G52" i="27" l="1"/>
  <c r="F49" i="27"/>
  <c r="F50" i="27"/>
  <c r="F51" i="27"/>
  <c r="F52" i="27" l="1"/>
  <c r="G9" i="34"/>
  <c r="F9" i="34"/>
  <c r="E9" i="34"/>
  <c r="D9" i="34"/>
  <c r="F8" i="34"/>
  <c r="E7" i="34"/>
  <c r="D7" i="34"/>
  <c r="C7" i="30"/>
  <c r="C8" i="30" s="1"/>
  <c r="C9" i="30" s="1"/>
  <c r="C10" i="30" s="1"/>
  <c r="C11" i="30" s="1"/>
  <c r="C12" i="30" s="1"/>
  <c r="C13" i="30" s="1"/>
  <c r="C14" i="30" s="1"/>
  <c r="C15" i="30" s="1"/>
  <c r="J21" i="30"/>
  <c r="K21" i="30" s="1"/>
  <c r="C19" i="15"/>
  <c r="F41" i="15" s="1"/>
  <c r="F55" i="28"/>
  <c r="F54" i="28"/>
  <c r="D13" i="27"/>
  <c r="D14" i="27"/>
  <c r="D15" i="27"/>
  <c r="D16" i="27"/>
  <c r="D40" i="27"/>
  <c r="C42" i="27" s="1"/>
  <c r="E44" i="26"/>
  <c r="G94" i="28"/>
  <c r="H94" i="28" s="1"/>
  <c r="F57" i="28"/>
  <c r="C35" i="15"/>
  <c r="D35" i="15" s="1"/>
  <c r="F56" i="28"/>
  <c r="C24" i="28"/>
  <c r="S20" i="28" s="1"/>
  <c r="S19" i="28"/>
  <c r="D77" i="28" l="1"/>
  <c r="D87" i="28" s="1"/>
  <c r="F87" i="28" s="1"/>
  <c r="F58" i="28"/>
  <c r="D84" i="28" s="1"/>
  <c r="D17" i="27"/>
  <c r="C19" i="27" s="1"/>
  <c r="E64" i="27" s="1"/>
  <c r="F85" i="28"/>
  <c r="F86" i="28"/>
  <c r="F84" i="28" l="1"/>
  <c r="C9" i="34"/>
  <c r="C7" i="34"/>
  <c r="B9" i="34"/>
  <c r="B8" i="34"/>
  <c r="B10" i="34"/>
  <c r="B7" i="34"/>
  <c r="D35" i="28" l="1"/>
  <c r="D82" i="28" s="1"/>
  <c r="E35" i="28"/>
  <c r="F47" i="28" s="1"/>
  <c r="D43" i="28"/>
  <c r="E43" i="28" s="1"/>
  <c r="E42" i="28"/>
  <c r="D83" i="28" l="1"/>
  <c r="F83" i="28" s="1"/>
  <c r="F82" i="28"/>
  <c r="D88" i="28" l="1"/>
  <c r="G87" i="28" l="1"/>
  <c r="F88" i="28" l="1"/>
  <c r="D98" i="28" l="1"/>
  <c r="D92" i="28"/>
  <c r="E98" i="28" l="1"/>
  <c r="H98" i="28" s="1"/>
  <c r="H99" i="28" s="1"/>
  <c r="E92" i="28"/>
  <c r="H92" i="28" s="1"/>
  <c r="H93" i="28" s="1"/>
  <c r="D95" i="28" l="1"/>
  <c r="I35" i="38"/>
  <c r="I38" i="38" l="1"/>
  <c r="H43" i="38" s="1"/>
  <c r="I43" i="38" s="1"/>
  <c r="H44" i="38" s="1"/>
  <c r="I44" i="38" s="1"/>
  <c r="N9" i="38"/>
  <c r="J43" i="38" l="1"/>
  <c r="H45" i="38"/>
  <c r="I45" i="38" s="1"/>
  <c r="J44" i="38"/>
  <c r="H46" i="38" l="1"/>
  <c r="I46" i="38" s="1"/>
  <c r="J45" i="38"/>
  <c r="J46" i="38" l="1"/>
  <c r="H47" i="38"/>
  <c r="I47" i="38" s="1"/>
  <c r="J47" i="38" l="1"/>
  <c r="H48" i="38"/>
  <c r="I48" i="38" s="1"/>
  <c r="H49" i="38" l="1"/>
  <c r="I49" i="38" s="1"/>
  <c r="J48" i="38"/>
  <c r="J49" i="38" l="1"/>
  <c r="H50" i="38"/>
  <c r="I50" i="38" s="1"/>
  <c r="J50" i="38" l="1"/>
  <c r="H51" i="38"/>
  <c r="I51" i="38" s="1"/>
  <c r="H52" i="38" l="1"/>
  <c r="I52" i="38" s="1"/>
  <c r="J51" i="38"/>
  <c r="J52" i="38" l="1"/>
  <c r="H53" i="38"/>
  <c r="I53" i="38" s="1"/>
  <c r="J53" i="38" l="1"/>
  <c r="H54" i="38"/>
  <c r="I54" i="38" s="1"/>
  <c r="H55" i="38" l="1"/>
  <c r="I55" i="38" s="1"/>
  <c r="J54" i="38"/>
  <c r="H56" i="38" l="1"/>
  <c r="I56" i="38" s="1"/>
  <c r="J55" i="38"/>
  <c r="J56" i="38" l="1"/>
  <c r="H57" i="38"/>
  <c r="I57" i="38" s="1"/>
  <c r="J57" i="38" l="1"/>
  <c r="H58" i="38"/>
  <c r="I58" i="38" s="1"/>
  <c r="H59" i="38" l="1"/>
  <c r="I59" i="38" s="1"/>
  <c r="J58" i="38"/>
  <c r="J59" i="38" l="1"/>
  <c r="H60" i="38"/>
  <c r="I60" i="38" s="1"/>
  <c r="J60" i="38" l="1"/>
  <c r="H61" i="38"/>
  <c r="I61" i="38" s="1"/>
  <c r="H62" i="38" l="1"/>
  <c r="I62" i="38" s="1"/>
  <c r="J61" i="38"/>
  <c r="J62" i="38" l="1"/>
  <c r="H63" i="38"/>
  <c r="I63" i="38" s="1"/>
  <c r="J63" i="38" l="1"/>
  <c r="H64" i="38"/>
  <c r="I64" i="38" s="1"/>
  <c r="J64" i="38" l="1"/>
  <c r="H65" i="38"/>
  <c r="I65" i="38" s="1"/>
  <c r="J65" i="38" l="1"/>
  <c r="H66" i="38"/>
  <c r="I66" i="38" s="1"/>
  <c r="H67" i="38" l="1"/>
  <c r="I67" i="38" s="1"/>
  <c r="J67" i="38" s="1"/>
  <c r="J66"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lreyna</author>
  </authors>
  <commentList>
    <comment ref="C22" authorId="0" shapeId="0" xr:uid="{00000000-0006-0000-0300-000001000000}">
      <text>
        <r>
          <rPr>
            <sz val="9"/>
            <color indexed="81"/>
            <rFont val="Tahoma"/>
            <family val="2"/>
          </rPr>
          <t xml:space="preserve">Necesario completar en todos los casos para que resulte el puntaje final. Proyectos presentados hasta el 31/12/2020 obtendrán 1 punto adicional en el indicador Generación de Empleo sobre el puntaje que resulte del incremento comprometido.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lreyna</author>
  </authors>
  <commentList>
    <comment ref="C10" authorId="0" shapeId="0" xr:uid="{00000000-0006-0000-0400-000001000000}">
      <text>
        <r>
          <rPr>
            <sz val="10"/>
            <color indexed="81"/>
            <rFont val="Tahoma"/>
            <family val="2"/>
          </rPr>
          <t>Completar en todos los casos</t>
        </r>
      </text>
    </comment>
    <comment ref="C13" authorId="0" shapeId="0" xr:uid="{00000000-0006-0000-0400-000002000000}">
      <text>
        <r>
          <rPr>
            <sz val="10"/>
            <color indexed="81"/>
            <rFont val="Tahoma"/>
            <family val="2"/>
          </rPr>
          <t>Completar en todos los casos en los que opte por el indicador Generación de Empleo. Proyectos presentados hasta el 31/12/2020 obtendrán 1 punto adicional en el indicador Generación de Empleo sobre el puntaje que resulte del incremento comprometido.</t>
        </r>
      </text>
    </comment>
    <comment ref="I16" authorId="0" shapeId="0" xr:uid="{00000000-0006-0000-0400-000003000000}">
      <text>
        <r>
          <rPr>
            <sz val="10"/>
            <color indexed="81"/>
            <rFont val="Tahoma"/>
            <family val="2"/>
          </rPr>
          <t>Adicionalmente la empresa debe contemplar que no se considerarán como micro o pequeñas empresas a aquellas que, cumpliendo las condiciones establecidas de personal ocupado y ventas, estén controladas por otra empresa que supere los límites establecidos anteriormente o pertenezcan a un grupo económico que, en su conjunto, supere dichos límites.</t>
        </r>
      </text>
    </comment>
  </commentList>
</comments>
</file>

<file path=xl/sharedStrings.xml><?xml version="1.0" encoding="utf-8"?>
<sst xmlns="http://schemas.openxmlformats.org/spreadsheetml/2006/main" count="671" uniqueCount="416">
  <si>
    <t>UI</t>
  </si>
  <si>
    <t>SI</t>
  </si>
  <si>
    <t>NO</t>
  </si>
  <si>
    <t>Puntaje</t>
  </si>
  <si>
    <t>TOTAL</t>
  </si>
  <si>
    <t>Departamento</t>
  </si>
  <si>
    <t>Ponderación</t>
  </si>
  <si>
    <t>Descentralización</t>
  </si>
  <si>
    <t>SECCIÓN 1 - CARACTERÍSTICAS DE LA EMPRESA</t>
  </si>
  <si>
    <t>NÚMERO DE EMPLEADOS</t>
  </si>
  <si>
    <t>MYPE</t>
  </si>
  <si>
    <t>SECCIÓN 2 - MONTO DEL PROYECTO DE INVERSIÓN</t>
  </si>
  <si>
    <t>INVERSIÓN EN UI</t>
  </si>
  <si>
    <t>INVERSIÓN EN U$S</t>
  </si>
  <si>
    <t>El valor corresponde al del último día del mes anterior al momento en que se presente el proyecto ante la COMAP.</t>
  </si>
  <si>
    <t>SECCIÓN 3 - INDICADORES</t>
  </si>
  <si>
    <t>3.1 - GENERACIÓN DE EMPLEO</t>
  </si>
  <si>
    <t xml:space="preserve">Categoría </t>
  </si>
  <si>
    <t>PUNTAJE</t>
  </si>
  <si>
    <t>3.2 - AUMENTO DE EXPORTACIONES</t>
  </si>
  <si>
    <t>SECCIÓN 4 - MATRIZ DE INDICADORES – EXONERACIÓN DE IRAE</t>
  </si>
  <si>
    <t>Objetivos</t>
  </si>
  <si>
    <t>Fórmula de cálculo</t>
  </si>
  <si>
    <t xml:space="preserve">Puntaje final </t>
  </si>
  <si>
    <t>Indicador Sectorial</t>
  </si>
  <si>
    <t>PUNTAJE FINAL</t>
  </si>
  <si>
    <t>PORCENTAJE DE  EXONERACIÓN DE IRAE</t>
  </si>
  <si>
    <t>EXONERACIÓN EN UI</t>
  </si>
  <si>
    <t>PLAZO DE EXONERACIÓN DE IRAE</t>
  </si>
  <si>
    <t>1 - INDICADORES SECTORIALES - COMERCIO Y SERVICIOS</t>
  </si>
  <si>
    <t xml:space="preserve">Total </t>
  </si>
  <si>
    <t>Total</t>
  </si>
  <si>
    <t>Ubicación</t>
  </si>
  <si>
    <t>Inversión en UI</t>
  </si>
  <si>
    <t>Puntaje ponderado</t>
  </si>
  <si>
    <t>Puntaje del indicador:</t>
  </si>
  <si>
    <t>Total de inversiones asociada en UI</t>
  </si>
  <si>
    <t>Generación de empleo</t>
  </si>
  <si>
    <t>Aumento de exportaciones</t>
  </si>
  <si>
    <t>Tecnologías limpias</t>
  </si>
  <si>
    <t>1 punto = 5% de T+L en total invertido</t>
  </si>
  <si>
    <t>Investigación, desarrollo e innovación</t>
  </si>
  <si>
    <t>1 punto = 5% de I+D+i en total invertido</t>
  </si>
  <si>
    <t>COMERCIO Y SERVICIOS</t>
  </si>
  <si>
    <t>FACTURACIÓN ANUAL (en UI)</t>
  </si>
  <si>
    <t>TIPO DE CAMBIO ($/US$)</t>
  </si>
  <si>
    <t>Link al BCU (Tipo de Cambio U$S)</t>
  </si>
  <si>
    <t>Link al INE (UI)</t>
  </si>
  <si>
    <t>Situación inicial</t>
  </si>
  <si>
    <t xml:space="preserve">En caso de existir varias localizaciones </t>
  </si>
  <si>
    <t>3.4 - INVERSIÓN EN  TECNOLOGÍAS LIMPIAS (T+L)</t>
  </si>
  <si>
    <t>INVERSIÓN EN T+ L (en UI)</t>
  </si>
  <si>
    <t xml:space="preserve">3.5 - INVERSIÓN EN INVESTIGACIÓN Y DESARROLLO E INNOVACIÓN (I+D+I) </t>
  </si>
  <si>
    <t>INVERSIÓN EN I+D+I (en UI)</t>
  </si>
  <si>
    <t>3.6 - INDICADORES SECTORIALES</t>
  </si>
  <si>
    <t>Sí</t>
  </si>
  <si>
    <t>Obtención de certificación</t>
  </si>
  <si>
    <t>No</t>
  </si>
  <si>
    <t>INDUSTRIA</t>
  </si>
  <si>
    <t>AGROPECUARIO</t>
  </si>
  <si>
    <t>TURISMO</t>
  </si>
  <si>
    <t>1 - INDICADORES SECTORIALES - INDUSTRIA</t>
  </si>
  <si>
    <t xml:space="preserve">1.1 - NIVEL TECNOLÓGICO DEL PRODUCTO ELABORADO. </t>
  </si>
  <si>
    <t>Calificación</t>
  </si>
  <si>
    <t>Productos primarios</t>
  </si>
  <si>
    <t>Manufacturas basadas en recursos naturales</t>
  </si>
  <si>
    <t>Manufacturas de baja tecnología</t>
  </si>
  <si>
    <t>Manufacturas de tecnología media</t>
  </si>
  <si>
    <t>Manufacturas de tecnología alta</t>
  </si>
  <si>
    <t>1 - INDICADORES SECTORIALES - TURISMO</t>
  </si>
  <si>
    <t>1.1 SERVICIOS E INFRAESTRUCTURA</t>
  </si>
  <si>
    <t>Monto de la inversión en UI</t>
  </si>
  <si>
    <t>Nombre de la Certificación:</t>
  </si>
  <si>
    <t>1 - INDICADORES SECTORIALES - AGROPECUARIO</t>
  </si>
  <si>
    <t>1.1 - INVERSIONES EN ADAPTACIÓN AL CAMBIO CLIMÁTICO (ACC):</t>
  </si>
  <si>
    <t>Puntaje del indicador</t>
  </si>
  <si>
    <t>Cociente exportaciones indirectas</t>
  </si>
  <si>
    <t>Exportaciones directas</t>
  </si>
  <si>
    <t>Exportaciones indirectas</t>
  </si>
  <si>
    <t>Descripción</t>
  </si>
  <si>
    <t>Promedio Incremento</t>
  </si>
  <si>
    <t>Coeficiente Expor. Indirectas</t>
  </si>
  <si>
    <t>Incremento aplicando coeficiente</t>
  </si>
  <si>
    <t>Total Exportaciones</t>
  </si>
  <si>
    <t>EN PARQUE INDUSTRIAL</t>
  </si>
  <si>
    <t>Ganado vacuno</t>
  </si>
  <si>
    <t>Ganado ovino</t>
  </si>
  <si>
    <t>Pollos</t>
  </si>
  <si>
    <t>Lana</t>
  </si>
  <si>
    <t>Leche</t>
  </si>
  <si>
    <t>Cebada</t>
  </si>
  <si>
    <t>Soja</t>
  </si>
  <si>
    <t>Trigo</t>
  </si>
  <si>
    <t>Arroz</t>
  </si>
  <si>
    <t>Maíz</t>
  </si>
  <si>
    <t>Pera</t>
  </si>
  <si>
    <t>Arándanos</t>
  </si>
  <si>
    <t>Miel</t>
  </si>
  <si>
    <t>Uva para vino</t>
  </si>
  <si>
    <t>Localización del proyecto (Única Ubicación)</t>
  </si>
  <si>
    <t>Sectorial:</t>
  </si>
  <si>
    <t>Total:</t>
  </si>
  <si>
    <t/>
  </si>
  <si>
    <t>Certificaciones</t>
  </si>
  <si>
    <t>Aprobado Laura</t>
  </si>
  <si>
    <t>Tipo - UNIT ISO/IEC 20.000</t>
  </si>
  <si>
    <t>ISO / IEC 20000-1</t>
  </si>
  <si>
    <t>TIPO ITIL</t>
  </si>
  <si>
    <t>Tipo</t>
  </si>
  <si>
    <t>Especifica</t>
  </si>
  <si>
    <t>ISO 50001</t>
  </si>
  <si>
    <t>Norma internacional para la gestión del servicio.</t>
  </si>
  <si>
    <t>Mejores prácticas para la gestión de servicios de TI.</t>
  </si>
  <si>
    <t>Sistemas de Gestión de la Energía.</t>
  </si>
  <si>
    <t>OHSAS 18000</t>
  </si>
  <si>
    <t>Seguridad y Salud Ocupacional</t>
  </si>
  <si>
    <t>Genérica</t>
  </si>
  <si>
    <t>FCR-OHSAS 18.001:2007</t>
  </si>
  <si>
    <t>Seguridad y Salud Ocupacional - Requisitos</t>
  </si>
  <si>
    <t>UNIT-OHSAS 18.001:2007</t>
  </si>
  <si>
    <t>OHSAS 18002:2008</t>
  </si>
  <si>
    <t>Pendiente</t>
  </si>
  <si>
    <t>Seguridad y Salud Ocupacional - Directrices para la implementación de OHSAS 18001</t>
  </si>
  <si>
    <t>Sistemas de Gestión de Seguridad en la Información</t>
  </si>
  <si>
    <t>ISO / IEC 27001</t>
  </si>
  <si>
    <t>ISO 9000:2005</t>
  </si>
  <si>
    <t>SGC – Fundamentos y términos</t>
  </si>
  <si>
    <t>SGC – Requisitos</t>
  </si>
  <si>
    <t>ISO 9001:2008</t>
  </si>
  <si>
    <t>ISO 9004:2009</t>
  </si>
  <si>
    <t>Gestión para el éxito sostenido de una organización – Enfoque de gestión de la calidad</t>
  </si>
  <si>
    <t>ISAE 3402</t>
  </si>
  <si>
    <t>OUA / ISO 15189</t>
  </si>
  <si>
    <t>"buenas prácticas" para la evaluación de proveedores externos</t>
  </si>
  <si>
    <t>Norma UNIT ISO 15189 Laboratorios de análisis clínicos - Requisitos para la calidad y la competencia</t>
  </si>
  <si>
    <t>Oferta</t>
  </si>
  <si>
    <t>Demanda</t>
  </si>
  <si>
    <t>Biotecnología</t>
  </si>
  <si>
    <t>Electrónica</t>
  </si>
  <si>
    <t>Nanotecnología</t>
  </si>
  <si>
    <t>Fabricación Aditiva</t>
  </si>
  <si>
    <t>Audiovisual</t>
  </si>
  <si>
    <t>Diseño de Productos y Procesos Industriales</t>
  </si>
  <si>
    <t>Farmacéutica</t>
  </si>
  <si>
    <t>Ciencia de los Datos y Aprendizaje Automático</t>
  </si>
  <si>
    <t>Mecatrónica</t>
  </si>
  <si>
    <t>Transformación mecánica de la madera que implique generación sustancial del vapor</t>
  </si>
  <si>
    <t>Sellos</t>
  </si>
  <si>
    <t>Sello A</t>
  </si>
  <si>
    <t>Sello B</t>
  </si>
  <si>
    <t>Sello C</t>
  </si>
  <si>
    <t>Exportaciones directas - Bienes</t>
  </si>
  <si>
    <t>Exportaciones directas - Servicios</t>
  </si>
  <si>
    <t>CERTIFICACIÓN LEED</t>
  </si>
  <si>
    <t>CERTIFICACIÓN LEED PLATA</t>
  </si>
  <si>
    <t>CERTIFICACIÓN LEED ORO</t>
  </si>
  <si>
    <t xml:space="preserve">1.2 - DIFERENCIACIÓN DE PRODUCTOS Y PROCESOS </t>
  </si>
  <si>
    <t>1.2 DIFERENCIACIÓN DE PRODUCTOS Y PROCESOS</t>
  </si>
  <si>
    <t>Generica</t>
  </si>
  <si>
    <t>Otras emitidas por certificadoras que estén acreditadas por el OUA</t>
  </si>
  <si>
    <t>Otros emitidas por certificadoras que estén acreditadas por el OUA</t>
  </si>
  <si>
    <t>1.4 ENCALADO DE SUELOS</t>
  </si>
  <si>
    <t>Inversión total en UI</t>
  </si>
  <si>
    <t>Total inversión en UI</t>
  </si>
  <si>
    <t>Tramos de inversión en UI</t>
  </si>
  <si>
    <t>Tramos de inversión en US$</t>
  </si>
  <si>
    <t>Puntos</t>
  </si>
  <si>
    <t>Porcentaje</t>
  </si>
  <si>
    <t>Hasta</t>
  </si>
  <si>
    <t xml:space="preserve"> HASTA US$ 393,750</t>
  </si>
  <si>
    <t>ENTRE US$ 393,750 Y US$ 1,575,000</t>
  </si>
  <si>
    <t>1 empleo 1 pto.</t>
  </si>
  <si>
    <t xml:space="preserve">Hasta </t>
  </si>
  <si>
    <t>ENTRE US$ 1,575,000 Y US$ 7,875,000</t>
  </si>
  <si>
    <t>2 empleos 1 pto.</t>
  </si>
  <si>
    <t>ENTRE US$ 7,875,000 Y US$ 15,750,000</t>
  </si>
  <si>
    <t>3 empleos 1 pto.</t>
  </si>
  <si>
    <t>ENTRE US$ 15,750,000 Y US$ 28,125,000</t>
  </si>
  <si>
    <t>ENTRE US$ 28,125,000 Y US$ 56,250,000</t>
  </si>
  <si>
    <t>Mayores</t>
  </si>
  <si>
    <t>MAYORES A US$ 56,250,000</t>
  </si>
  <si>
    <t>Empleos incrementales</t>
  </si>
  <si>
    <t>Empleo incremental / (IEUI) ^ 1/3</t>
  </si>
  <si>
    <t>Facturación en UI</t>
  </si>
  <si>
    <t>Nivel de empleo</t>
  </si>
  <si>
    <t>Plazo</t>
  </si>
  <si>
    <t>COMPARACIÓN</t>
  </si>
  <si>
    <t>Nuevo Decreto</t>
  </si>
  <si>
    <t>Decreto 455</t>
  </si>
  <si>
    <t>Caso de estudio</t>
  </si>
  <si>
    <t>Matriz General</t>
  </si>
  <si>
    <t>Matriz Simplificada</t>
  </si>
  <si>
    <t xml:space="preserve">Porcentaje </t>
  </si>
  <si>
    <t>Matriz por tramo</t>
  </si>
  <si>
    <t>-</t>
  </si>
  <si>
    <t>U$S</t>
  </si>
  <si>
    <t>De 3.500.000 a 14.000.000</t>
  </si>
  <si>
    <t>De 14.000.000 a 70.000.000</t>
  </si>
  <si>
    <t>De 70.000.000 a 140.000.000</t>
  </si>
  <si>
    <t>De 140.000.000 a 250.000.000</t>
  </si>
  <si>
    <t>De 250.000.000 a 500.000.000</t>
  </si>
  <si>
    <t>Mayor a 500.000.000</t>
  </si>
  <si>
    <t>Menor a 3500000</t>
  </si>
  <si>
    <t>FECHA EN LA QUE SE PRESENTARÁ LA SOLICITUD (dd/mm/aaaa)</t>
  </si>
  <si>
    <t>Selección de producto</t>
  </si>
  <si>
    <t>PLAZOS</t>
  </si>
  <si>
    <t>MATRIZ GENERAL</t>
  </si>
  <si>
    <t>IEUI = Inversión elegible en millones de UI</t>
  </si>
  <si>
    <t>Topes de plazo por tramos de inversión</t>
  </si>
  <si>
    <t>Montevideo</t>
  </si>
  <si>
    <t>Ubicación -Categoría</t>
  </si>
  <si>
    <t>Montevideo - Clasificación E</t>
  </si>
  <si>
    <t>Punta del Este y zonas de influencia - Clasificación E</t>
  </si>
  <si>
    <t>Costa atlántica del departamento de Rocha - Clasificación E</t>
  </si>
  <si>
    <t>Ciudad de la Costa - Clasificación E</t>
  </si>
  <si>
    <t>Ciudad de Colonia - Clasificación E</t>
  </si>
  <si>
    <t>Temas - Clasificación E</t>
  </si>
  <si>
    <t>Montevideo - Clasificación D</t>
  </si>
  <si>
    <t>Punta del Este y zonas de influencia - Clasificación D</t>
  </si>
  <si>
    <t>Costa atlántica del departamento de Rocha - Clasificación D</t>
  </si>
  <si>
    <t>Ciudad de la Costa - Clasificación D</t>
  </si>
  <si>
    <t>Ciudad de Colonia - Clasificación D</t>
  </si>
  <si>
    <t>Temas - Clasificación D</t>
  </si>
  <si>
    <t>Costa atlántica del departamento de Rocha - Clasificación C</t>
  </si>
  <si>
    <t>Ciudad de la Costa - Clasificación C</t>
  </si>
  <si>
    <t>Beneficios especiales para el Sector Turístico</t>
  </si>
  <si>
    <t>1.3 NIVEL TECNOLÓGICO DEL PRODUCTO ELABORADO</t>
  </si>
  <si>
    <t>INVERSIÓN EN ENERGÍAS RENOVABLES (UI)</t>
  </si>
  <si>
    <t>1.4 NIVEL TECNOLÓGICO DEL PRODUCTO ELABORADO</t>
  </si>
  <si>
    <t>1.6 NIVEL TECNOLÓGICO DEL PRODUCTO ELABORADO</t>
  </si>
  <si>
    <t>1.4 ÍNDICE DE MANTENIMIENTO DE ACTIVIDAD</t>
  </si>
  <si>
    <t>Tramo % de participación</t>
  </si>
  <si>
    <t>&gt; 60%</t>
  </si>
  <si>
    <t>Total de inversión en UI</t>
  </si>
  <si>
    <t>(*) La empresa deberá optar por uno de los indicadores sectoriales</t>
  </si>
  <si>
    <t xml:space="preserve">Cítricos </t>
  </si>
  <si>
    <t>Manzanas</t>
  </si>
  <si>
    <t>Madera</t>
  </si>
  <si>
    <t>DESCENTRALIZACIÓN GENERAL</t>
  </si>
  <si>
    <t>DESCENTRALIZACIÓN MINTUR</t>
  </si>
  <si>
    <t>CLASIFICACIÓN TIPO - DESCENTRALILZACIÓN MINTUR</t>
  </si>
  <si>
    <t>INDICADORES SECTORIALES MEF</t>
  </si>
  <si>
    <t>Diferenciación de Productos y Procesos</t>
  </si>
  <si>
    <t>Lista desplegable / Opciones</t>
  </si>
  <si>
    <t>INDICADORES SECTORIALES MINTUR</t>
  </si>
  <si>
    <t>Certificación de Edificios sostenibles</t>
  </si>
  <si>
    <t>Lista Desplegable/Opciones</t>
  </si>
  <si>
    <t>Certificación LEED</t>
  </si>
  <si>
    <t>Certificación LEED PLATA</t>
  </si>
  <si>
    <t>Certificación LEED ORO</t>
  </si>
  <si>
    <t>&gt;&gt;&gt;</t>
  </si>
  <si>
    <t>INDICADORES GENERALES</t>
  </si>
  <si>
    <t>INDICADORES SECTORIALES MGAP</t>
  </si>
  <si>
    <t>Contribución a las exportaciones del sector Agropecuario</t>
  </si>
  <si>
    <t>Departamento / Clasificación</t>
  </si>
  <si>
    <t>INDICADORES SECTORIALES MIEM</t>
  </si>
  <si>
    <t>Obtención de la certificación:</t>
  </si>
  <si>
    <t>Obtención de certificación:</t>
  </si>
  <si>
    <t>1.1 MEJORA DE LA EMPLEABILIDAD DEL PERSONAL</t>
  </si>
  <si>
    <t>&gt; 5%</t>
  </si>
  <si>
    <t>Mejora empleabilidad:</t>
  </si>
  <si>
    <t>Mejora de la empleabilidad del personal</t>
  </si>
  <si>
    <t>Punaje:</t>
  </si>
  <si>
    <t>Tramo % del total de gastos de capacitación respecto al total de remuneraciones salariales promedio en el cronograma de cumplimiento del indicador.:</t>
  </si>
  <si>
    <t>1.2 MEJORA DE LA EMPLEABILIDAD DEL PERSONAL</t>
  </si>
  <si>
    <t>1.3 MEJORA DE LA EMPLEABILIDAD DEL PERSONAL</t>
  </si>
  <si>
    <t>3.3 - DESCENTRALIZACIÓN</t>
  </si>
  <si>
    <t>1.5 CONTRIBUCIÓN A LAS EXPORTACIONES DEL SECTOR AGROPECUARIO</t>
  </si>
  <si>
    <t>INVERSIÓN DENTRO DE PARQUE INDUSTRIAL EN UI</t>
  </si>
  <si>
    <t>MINISTERIO EVALUADOR</t>
  </si>
  <si>
    <t>MEF</t>
  </si>
  <si>
    <t>MIEM</t>
  </si>
  <si>
    <t>MINTUR</t>
  </si>
  <si>
    <t>MGAP</t>
  </si>
  <si>
    <t>Ministerio de Economía y Finanzas</t>
  </si>
  <si>
    <t>Ministerio de Industria, Energía y Minería</t>
  </si>
  <si>
    <t>Ministerio de Turismo</t>
  </si>
  <si>
    <t>Ministerio de Ganadería, Agricultura y Pesca</t>
  </si>
  <si>
    <t>Ministerio</t>
  </si>
  <si>
    <t>Sector de Actvidad de la empresa</t>
  </si>
  <si>
    <t>Turismo</t>
  </si>
  <si>
    <t>Opción de lista desplegable</t>
  </si>
  <si>
    <t>Comercio / Servicio</t>
  </si>
  <si>
    <t>Industria / Energía / Minería</t>
  </si>
  <si>
    <t>Ganadería / Agricultura / Pesca</t>
  </si>
  <si>
    <t>FECHA EN LA QUE PRESENTARÁ LA SOLICITUD</t>
  </si>
  <si>
    <t>Indicar en formato dd/mm/aaaa</t>
  </si>
  <si>
    <t>Completar en todos los casos en los que opte por el indicador Generación de Empleo. Proyectos presentados previo al 31/12/2020 obtendrán 1 punto adicional en el indicador Generación de Empleo sobre el puntaje que resulte del incremento comprometido.</t>
  </si>
  <si>
    <t>Surgirá del cálculo de acuerdo a los datos que se completen en los parámetros anteriores. Clasificación conforme con Decreto Nº 504/007</t>
  </si>
  <si>
    <t>Facturación anual del último ejercicio cerrado previo a la presentación del proyecto. Valores de UI  a cierre de ejercicio. En caso de empresas nuevas proyectar el nivel de ventas al ejercicio económico siguiente al de inicio de actividades.</t>
  </si>
  <si>
    <t>Cantidad de empleados del mes anterior al de presentación del proyecto. En caso de empresas nuevas proyectar el nivel de empleo al ejercicio siguiente al de inicio de actividades.</t>
  </si>
  <si>
    <t>SI / NO</t>
  </si>
  <si>
    <t>Indicar la opción Si en caso de ser usuaria de parque industrial y presentar proyecto con inversiones dentro del parque</t>
  </si>
  <si>
    <t>Tramo % del total de gastos de capacitación respecto al total de remuneraciones salariales promedio en el cronograma de cumplimiento del indicador:</t>
  </si>
  <si>
    <t xml:space="preserve">Buenas Prácticas Agrícolas - GLOBALG.A.P - Organismo Certificador: LSQA (LATU + Quality Austria) - Certifica Frutas, verduras y carne. </t>
  </si>
  <si>
    <t xml:space="preserve">Producción Forestal sostenible y sustentable - existen dos certificaciones: -  la FSC - Forest Stewardship Council (https://ic.fsc.org/index.htm) y la PEFC (Programme for the Endorsement of Forest Certification.  - Programa de reconocimiento de Sistemas de Certificación Forestal). http://www.pefc.es/. Organismo Certificador: SGS </t>
  </si>
  <si>
    <t xml:space="preserve">Producción de carne orgánica – Organismo Certificador Control Union de Holanda. (http://www.ft.com.uy/index.php?target=productos-carnebovina-organica) </t>
  </si>
  <si>
    <t xml:space="preserve">Certificación de carnes según protocolo INAC - PCNCU - Protocolo de Carne Natural Certificada del Uruguay - Organismo Certificador: LSQA (LATU + Quality Austria). </t>
  </si>
  <si>
    <t xml:space="preserve">Inocuidad de los alimentos (incluida BPM y HACCP entre otros) - Organismo Certificador: LSQA (LATU + Quality Austria). </t>
  </si>
  <si>
    <t xml:space="preserve">ISO 22000 - garantiza la inocuidad alimentaria como la metodología HACCP - Organismo Certificador: LSQA (LATU + Quality Austria). </t>
  </si>
  <si>
    <t xml:space="preserve">Producción Responsable de Soja y su Cadena de Custodia, RTRS - Organismo Certificador: LSQA (LATU + Quality Austria). </t>
  </si>
  <si>
    <t>Otra</t>
  </si>
  <si>
    <t>DESARROLLA ALGUNA DE LAS SIGUIENTES ACTIVIDADES DENTRO DEL PARQUE</t>
  </si>
  <si>
    <t>Actividades de servicios en las áreas de tecnologías de información y comunicación, biotecnología, industrias creativas dado su potencial para la contribución a los objetivos establecidos en el artículo 1 de la Ley N° 19.784</t>
  </si>
  <si>
    <t>Actividades de generación de energía solar térmica y/o fotovoltaica enmarcados en medidas promocionales del Poder Ejecutivo</t>
  </si>
  <si>
    <t>Opciones de la lista desplegable:</t>
  </si>
  <si>
    <t>Actividades de valorización y aprovechamiento de residuos</t>
  </si>
  <si>
    <t>Prestación de servicios como: operaciones de almacenaje, acondicionamiento, selección, clasificación, fraccionamiento, armado, desarmado, manipulación o mezcla de mercaderías o materias primas, vinculados a las actividades desarrolladas en el parque</t>
  </si>
  <si>
    <t>Actividades industriales</t>
  </si>
  <si>
    <t xml:space="preserve">  Prestación de servicios como: operaciones de almacenaje, acondicionamiento, selección, clasificación, fraccionamiento, armado, desarmado, manipulación o mezcla de mercaderías o materias primas, vinculados a las actividades desarrolladas en el parque</t>
  </si>
  <si>
    <t>3% &lt; x ≤ 5%</t>
  </si>
  <si>
    <t>3% &lt; x  ≤ 5%</t>
  </si>
  <si>
    <t>45% &lt; x ≤ 60%</t>
  </si>
  <si>
    <t>5% &lt;  x ≤  10%</t>
  </si>
  <si>
    <t>10% &lt; x ≤  30%</t>
  </si>
  <si>
    <t>30% &lt; x  ≤  45%</t>
  </si>
  <si>
    <t>1,5% &lt; x ≤  3%</t>
  </si>
  <si>
    <t>3% &lt; x ≤  5%</t>
  </si>
  <si>
    <t>1,5% &lt; x ≤ 3%</t>
  </si>
  <si>
    <t>1% &lt; x ≤ 5%</t>
  </si>
  <si>
    <t>1,5%  &lt; x  ≤ 3%</t>
  </si>
  <si>
    <t>1.2 CERTIFICACIÓN DE EDIFICIOS SOSTENIBLES (1=CERTIFICACIÓN LEED, 4=LEED PLATA, 6=LEED ORO, 8= LEED PLATINO 10)</t>
  </si>
  <si>
    <t>CERTIFICADO LEED PLATINO</t>
  </si>
  <si>
    <t>No se considerarán como micro o pequeñas empresas a aquellas que cumpliendo las condiciones establecidas de personal ocupado y ventas, estén controladas por otra empresa que supere los límites establecidos anteriormente o pertenezcan a un grupo económico que, en su conjunto, supere dichos límites.</t>
  </si>
  <si>
    <t>GRUPO ECONÓMICO/ EMPRESAS CONTROLADAS</t>
  </si>
  <si>
    <t>Certificación LEED PLATINO</t>
  </si>
  <si>
    <t>INSTRUCTIVO - SIMULADOR</t>
  </si>
  <si>
    <t>Escala para puntos adicionales</t>
  </si>
  <si>
    <r>
      <t>Mínimo de empleos a generar para 1</t>
    </r>
    <r>
      <rPr>
        <b/>
        <vertAlign val="superscript"/>
        <sz val="10"/>
        <color indexed="8"/>
        <rFont val="Arial"/>
        <family val="2"/>
      </rPr>
      <t xml:space="preserve">er </t>
    </r>
    <r>
      <rPr>
        <b/>
        <sz val="10"/>
        <color indexed="8"/>
        <rFont val="Arial"/>
        <family val="2"/>
      </rPr>
      <t>punto</t>
    </r>
  </si>
  <si>
    <t>USUARIA DE PARQUE INDUSTRIAL ó PARQUE CIENTÍFICO-TECNOLÓGICO</t>
  </si>
  <si>
    <t>Personal ocupado (equivalente a 30 hs. semanales o 130 hs. mensuales).</t>
  </si>
  <si>
    <t>Incremento Promedio</t>
  </si>
  <si>
    <t>Año</t>
  </si>
  <si>
    <t>Renta Generada  
(en UI)                    (a)</t>
  </si>
  <si>
    <t>Tasa de IRAE                (b)</t>
  </si>
  <si>
    <t>IRAE que 
debería pagar 
(en UI)
( c )=(a*b)</t>
  </si>
  <si>
    <t>Tasa Efectiva de IRAE                          (d)</t>
  </si>
  <si>
    <t>IRAE a pagar
(en UI)                       (e)=(a*d)</t>
  </si>
  <si>
    <t>Exoneración  de IRAE  
(en UI)               (f)=(c-e)</t>
  </si>
  <si>
    <t>SALDO Exonerable
(en UI)</t>
  </si>
  <si>
    <t>CÁLCULO DE EXONERACIÓN DE IRAE</t>
  </si>
  <si>
    <t>Fecha de presentación del proyecto</t>
  </si>
  <si>
    <t>MATRIZ SIMPLIFICADA</t>
  </si>
  <si>
    <t>CRITERIOS DE ASIGNACIÓN DE BENEFICIOS - MATRIZ SIMPLIFICADA</t>
  </si>
  <si>
    <t>CÁLCULO MATRIZ SUMPLIFICADA</t>
  </si>
  <si>
    <t>CATEGORÍA DE EMPRESA PARA INCREMENTO POR MYPE</t>
  </si>
  <si>
    <t>MATRIZ SIMPLIFICADA PARA PRUEBA</t>
  </si>
  <si>
    <t>% IRAE</t>
  </si>
  <si>
    <t>Incremento % IRAE MYPE</t>
  </si>
  <si>
    <t>Nivel tecnológico del producto elaborado</t>
  </si>
  <si>
    <t>CARACTERÍSTICAS DE LA EMPRESA</t>
  </si>
  <si>
    <t>Certificación de Gestión de la Calidad ISO 9001</t>
  </si>
  <si>
    <t>Certificación de Sistemas de Gestión Ambiental ISO 14001</t>
  </si>
  <si>
    <t>Certificación de Sistemas de Gestión de Energía ISO 50001</t>
  </si>
  <si>
    <t>Otras Relacionadas</t>
  </si>
  <si>
    <t>PARÁMETROS</t>
  </si>
  <si>
    <t>Incremento Promedio U$S</t>
  </si>
  <si>
    <t>PLAZO</t>
  </si>
  <si>
    <t>Incremento por MYPE</t>
  </si>
  <si>
    <t>Normas UNIT-ISO 20.000 de Gestión de servicios</t>
  </si>
  <si>
    <t>Norma ISO/IEC 20000-1</t>
  </si>
  <si>
    <t>Norma UNIT-ISO 22000 de Gestión de la Inocuidad de los alimentos</t>
  </si>
  <si>
    <t>Tipo ITIL. Mejores prácticas para la gestión de servicios TI</t>
  </si>
  <si>
    <t>Seguridad Vial ISO 39001</t>
  </si>
  <si>
    <t>Certificación en Sistemas de Gestión de la Seguridad y Salud en el Trabajo ISO 45001</t>
  </si>
  <si>
    <t>ISAE 3402 Buenas prácticas para la evaluación de proveedores externos</t>
  </si>
  <si>
    <t>Incrementos requeridos según tramo de inversión - Criterios básicos generales de funcionamiento</t>
  </si>
  <si>
    <t>Ver Criterios básicos generales de funcionamiento</t>
  </si>
  <si>
    <t>Resultado fiscal 
(en UI)</t>
  </si>
  <si>
    <t>Para obtener el cálculo de exoneración de IRAE que la empresa podrá utilizar (simplificando el cálculo con la consideración exclusiva del tope de deducción sobre el impuesto y el beneficio calculado en la simulación) debe completar las celdas habilitadas con la proyección de su renta, la que a efectos de que sea comparable con el beneficio otorgado en UI, debe proyectarse en la misma unidad de medida (criterio simplificador).</t>
  </si>
  <si>
    <t>Criterio de evaluación</t>
  </si>
  <si>
    <t>Gastos en capacitación</t>
  </si>
  <si>
    <t>Criterio evaluación:</t>
  </si>
  <si>
    <t>Cantidad de empleados capacitados</t>
  </si>
  <si>
    <t>Criterio de evaluación:</t>
  </si>
  <si>
    <t>Gastos en capacitación ó Cantidad de empleados capacitados</t>
  </si>
  <si>
    <t>Sorgo</t>
  </si>
  <si>
    <t xml:space="preserve">Colza-Canola </t>
  </si>
  <si>
    <t>Brassica carinata</t>
  </si>
  <si>
    <t xml:space="preserve">  San José</t>
  </si>
  <si>
    <t xml:space="preserve">  Colonia</t>
  </si>
  <si>
    <t xml:space="preserve">  Treinta y Tres</t>
  </si>
  <si>
    <t xml:space="preserve">  Tacuarembó</t>
  </si>
  <si>
    <t xml:space="preserve">  Rivera</t>
  </si>
  <si>
    <t xml:space="preserve">  Cerro Largo</t>
  </si>
  <si>
    <t xml:space="preserve">  Maldonado</t>
  </si>
  <si>
    <t xml:space="preserve">  Lavalleja</t>
  </si>
  <si>
    <t xml:space="preserve">  Artigas</t>
  </si>
  <si>
    <t xml:space="preserve">  Flores</t>
  </si>
  <si>
    <t xml:space="preserve">  Soriano</t>
  </si>
  <si>
    <t xml:space="preserve">  Paysandú</t>
  </si>
  <si>
    <t xml:space="preserve">  Florida</t>
  </si>
  <si>
    <t xml:space="preserve">  Rocha</t>
  </si>
  <si>
    <t xml:space="preserve">  Canelones</t>
  </si>
  <si>
    <t xml:space="preserve">  Río Negro</t>
  </si>
  <si>
    <t xml:space="preserve">  Durazno</t>
  </si>
  <si>
    <t xml:space="preserve">  Salto</t>
  </si>
  <si>
    <t>De acuerdo con Evolución Tasa Empleo</t>
  </si>
  <si>
    <t>Norma de acreditación UNIT-ISO 15189 Laboratorio de análisis clínico</t>
  </si>
  <si>
    <t>Norma de acreditación OUA-ISO 17025 Requisitos para la competencia técnica de laboratorios de ensayo y calibración.</t>
  </si>
  <si>
    <t>Certificaciones de conformidad (calidad) Marca UNIT de Conformidad con Norma UNIT (Certificación de Productos y Servicios).</t>
  </si>
  <si>
    <t>Norma ISO/IEC 27001 Sistema de gestión de seguridad en la información</t>
  </si>
  <si>
    <t>Operador económico certificado. Ley 19149</t>
  </si>
  <si>
    <t>ISCC (International Sustainability &amp; Carbon Certification) ISCC-EU" e "ISCC+"</t>
  </si>
  <si>
    <t>BRCGS Inocuidad Alimentaria GFSI</t>
  </si>
  <si>
    <t>FSSC 22000 Inocuidad Alimentaria GFSI</t>
  </si>
  <si>
    <t>ISO -13485 Gestión de la Calidad dispositivos médicos</t>
  </si>
  <si>
    <t>ISO -28001 Gestión de la Calidad para la cadena de suministro</t>
  </si>
  <si>
    <r>
      <rPr>
        <sz val="7"/>
        <rFont val="Times New Roman"/>
        <family val="1"/>
      </rPr>
      <t xml:space="preserve"> </t>
    </r>
    <r>
      <rPr>
        <sz val="11"/>
        <rFont val="Arial"/>
        <family val="2"/>
      </rPr>
      <t>ISO 14064-1 Verificación de Gases de Efecto de Invernadero en Organizaciones</t>
    </r>
  </si>
  <si>
    <r>
      <t>·</t>
    </r>
    <r>
      <rPr>
        <sz val="7"/>
        <rFont val="Times New Roman"/>
        <family val="1"/>
      </rPr>
      <t xml:space="preserve">         </t>
    </r>
    <r>
      <rPr>
        <sz val="11"/>
        <rFont val="Arial"/>
        <family val="2"/>
      </rPr>
      <t>Certificación para Líneas de Trasmisión Sostenible</t>
    </r>
  </si>
  <si>
    <t>Sistema de gestión de seguridad y salud en el Trabajo ISO 45001</t>
  </si>
  <si>
    <t>GLOBALG A.P Buenas Prácticas Agrícolas GFSI</t>
  </si>
  <si>
    <t>ISO 13485 Gestión de la Calidad dispositivos médicos</t>
  </si>
  <si>
    <t>ISO 28001 Gestión de la Calidad para la cadena de suministro</t>
  </si>
  <si>
    <t>ISO 14064-1 Verificación de Gases de Efecto de Invernadero en Organizaciones</t>
  </si>
  <si>
    <r>
      <rPr>
        <sz val="7"/>
        <rFont val="Times New Roman"/>
        <family val="1"/>
      </rPr>
      <t xml:space="preserve"> </t>
    </r>
    <r>
      <rPr>
        <sz val="11"/>
        <rFont val="Arial"/>
        <family val="2"/>
      </rPr>
      <t>ISO 14067 Verificación de Gases de Efecto de Invernadero en Productos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</si>
</sst>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164" formatCode="_-* #,##0.00\ _€_-;\-* #,##0.00\ _€_-;_-* &quot;-&quot;??\ _€_-;_-@_-"/>
    <numFmt numFmtId="165" formatCode="_-* #,##0.00\ _p_t_a_-;\-* #,##0.00\ _p_t_a_-;_-* &quot;-&quot;??\ _p_t_a_-;_-@_-"/>
    <numFmt numFmtId="166" formatCode="_-* #,##0\ _p_t_a_-;\-* #,##0\ _p_t_a_-;_-* &quot;-&quot;??\ _p_t_a_-;_-@_-"/>
    <numFmt numFmtId="167" formatCode="0.0000"/>
    <numFmt numFmtId="168" formatCode="0.0"/>
    <numFmt numFmtId="169" formatCode="_ * #,##0_ ;_ * \-#,##0_ ;_ * &quot;-&quot;??_ ;_ @_ "/>
    <numFmt numFmtId="170" formatCode="_(* #,##0.00_);_(* \(#,##0.00\);_(* &quot;-&quot;??_);_(@_)"/>
    <numFmt numFmtId="171" formatCode="_-* #,##0.00\ _P_t_s_-;\-* #,##0.00\ _P_t_s_-;_-* &quot;-&quot;??\ _P_t_s_-;_-@_-"/>
    <numFmt numFmtId="172" formatCode="_-* #,##0.00\ [$€]_-;\-* #,##0.00\ [$€]_-;_-* &quot;-&quot;??\ [$€]_-;_-@_-"/>
    <numFmt numFmtId="173" formatCode="_-* #,##0\ _€_-;\-* #,##0\ _€_-;_-* &quot;-&quot;??\ _€_-;_-@_-"/>
    <numFmt numFmtId="174" formatCode="0.0%"/>
  </numFmts>
  <fonts count="46" x14ac:knownFonts="1">
    <font>
      <sz val="10"/>
      <name val="Arial"/>
    </font>
    <font>
      <sz val="10"/>
      <name val="Arial"/>
      <family val="2"/>
    </font>
    <font>
      <u/>
      <sz val="10"/>
      <color indexed="12"/>
      <name val="Arial"/>
      <family val="2"/>
    </font>
    <font>
      <sz val="8"/>
      <name val="Arial"/>
      <family val="2"/>
    </font>
    <font>
      <sz val="10"/>
      <color indexed="10"/>
      <name val="Arial"/>
      <family val="2"/>
    </font>
    <font>
      <b/>
      <sz val="10"/>
      <name val="Arial"/>
      <family val="2"/>
    </font>
    <font>
      <sz val="10"/>
      <name val="Arial"/>
      <family val="2"/>
    </font>
    <font>
      <b/>
      <i/>
      <sz val="10"/>
      <name val="Arial"/>
      <family val="2"/>
    </font>
    <font>
      <u/>
      <sz val="10"/>
      <name val="Arial"/>
      <family val="2"/>
    </font>
    <font>
      <i/>
      <sz val="10"/>
      <name val="Arial"/>
      <family val="2"/>
    </font>
    <font>
      <b/>
      <i/>
      <u/>
      <sz val="10"/>
      <name val="Arial"/>
      <family val="2"/>
    </font>
    <font>
      <u/>
      <sz val="10"/>
      <color indexed="10"/>
      <name val="Arial"/>
      <family val="2"/>
    </font>
    <font>
      <u/>
      <sz val="11"/>
      <color indexed="12"/>
      <name val="Calibri"/>
      <family val="2"/>
    </font>
    <font>
      <sz val="10"/>
      <color theme="0"/>
      <name val="Arial"/>
      <family val="2"/>
    </font>
    <font>
      <sz val="10"/>
      <color rgb="FFFF0000"/>
      <name val="Arial"/>
      <family val="2"/>
    </font>
    <font>
      <sz val="10"/>
      <color theme="1"/>
      <name val="Arial"/>
      <family val="2"/>
    </font>
    <font>
      <b/>
      <sz val="10"/>
      <color theme="0"/>
      <name val="Arial"/>
      <family val="2"/>
    </font>
    <font>
      <b/>
      <sz val="10"/>
      <color rgb="FFFF0000"/>
      <name val="Arial"/>
      <family val="2"/>
    </font>
    <font>
      <sz val="10"/>
      <color theme="0" tint="-0.34998626667073579"/>
      <name val="Arial"/>
      <family val="2"/>
    </font>
    <font>
      <b/>
      <sz val="10"/>
      <color theme="1"/>
      <name val="Arial"/>
      <family val="2"/>
    </font>
    <font>
      <sz val="12"/>
      <color theme="0"/>
      <name val="Arial"/>
      <family val="2"/>
    </font>
    <font>
      <b/>
      <sz val="14"/>
      <color theme="0"/>
      <name val="Arial"/>
      <family val="2"/>
    </font>
    <font>
      <sz val="10"/>
      <name val="Arial"/>
      <family val="2"/>
    </font>
    <font>
      <sz val="10"/>
      <color indexed="81"/>
      <name val="Tahoma"/>
      <family val="2"/>
    </font>
    <font>
      <sz val="10"/>
      <color indexed="23"/>
      <name val="Arial"/>
      <family val="2"/>
    </font>
    <font>
      <b/>
      <sz val="10"/>
      <color indexed="23"/>
      <name val="Arial"/>
      <family val="2"/>
    </font>
    <font>
      <u/>
      <sz val="10"/>
      <color theme="10"/>
      <name val="Arial"/>
      <family val="2"/>
    </font>
    <font>
      <sz val="10"/>
      <color theme="0" tint="-0.249977111117893"/>
      <name val="Arial"/>
      <family val="2"/>
    </font>
    <font>
      <b/>
      <sz val="10"/>
      <color theme="0" tint="-0.249977111117893"/>
      <name val="Arial"/>
      <family val="2"/>
    </font>
    <font>
      <b/>
      <sz val="10"/>
      <color indexed="9"/>
      <name val="Arial"/>
      <family val="2"/>
    </font>
    <font>
      <b/>
      <sz val="10"/>
      <color indexed="12"/>
      <name val="Arial"/>
      <family val="2"/>
    </font>
    <font>
      <sz val="10"/>
      <color indexed="12"/>
      <name val="Arial"/>
      <family val="2"/>
    </font>
    <font>
      <b/>
      <sz val="10"/>
      <color indexed="22"/>
      <name val="Arial"/>
      <family val="2"/>
    </font>
    <font>
      <b/>
      <vertAlign val="superscript"/>
      <sz val="10"/>
      <color indexed="8"/>
      <name val="Arial"/>
      <family val="2"/>
    </font>
    <font>
      <b/>
      <sz val="10"/>
      <color indexed="8"/>
      <name val="Arial"/>
      <family val="2"/>
    </font>
    <font>
      <sz val="11"/>
      <name val="Arial"/>
      <family val="2"/>
    </font>
    <font>
      <b/>
      <sz val="12"/>
      <color indexed="9"/>
      <name val="Arial"/>
      <family val="2"/>
    </font>
    <font>
      <b/>
      <sz val="11"/>
      <color theme="1"/>
      <name val="Arial"/>
      <family val="2"/>
    </font>
    <font>
      <b/>
      <sz val="11"/>
      <name val="Arial"/>
      <family val="2"/>
    </font>
    <font>
      <b/>
      <sz val="12"/>
      <name val="Arial"/>
      <family val="2"/>
    </font>
    <font>
      <sz val="9"/>
      <color indexed="81"/>
      <name val="Tahoma"/>
      <family val="2"/>
    </font>
    <font>
      <sz val="11"/>
      <color rgb="FF000000"/>
      <name val="Arial"/>
      <family val="2"/>
    </font>
    <font>
      <sz val="11"/>
      <name val="Calibri"/>
      <family val="2"/>
    </font>
    <font>
      <sz val="11"/>
      <color rgb="FF000000"/>
      <name val="Calibri"/>
      <family val="2"/>
    </font>
    <font>
      <b/>
      <sz val="11"/>
      <color rgb="FF000000"/>
      <name val="Calibri"/>
      <family val="2"/>
    </font>
    <font>
      <sz val="7"/>
      <name val="Times New Roman"/>
      <family val="1"/>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indexed="62"/>
        <bgColor indexed="64"/>
      </patternFill>
    </fill>
    <fill>
      <patternFill patternType="solid">
        <fgColor theme="1"/>
        <bgColor indexed="64"/>
      </patternFill>
    </fill>
    <fill>
      <patternFill patternType="solid">
        <fgColor theme="4" tint="0.59999389629810485"/>
        <bgColor indexed="64"/>
      </patternFill>
    </fill>
    <fill>
      <patternFill patternType="solid">
        <fgColor theme="3" tint="0.79998168889431442"/>
        <bgColor indexed="64"/>
      </patternFill>
    </fill>
  </fills>
  <borders count="75">
    <border>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s>
  <cellStyleXfs count="17">
    <xf numFmtId="0" fontId="0" fillId="0" borderId="0"/>
    <xf numFmtId="0" fontId="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5" fontId="1"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9" fontId="1" fillId="0" borderId="0" applyFont="0" applyFill="0" applyBorder="0" applyAlignment="0" applyProtection="0"/>
    <xf numFmtId="9" fontId="6" fillId="0" borderId="0" applyFont="0" applyFill="0" applyBorder="0" applyAlignment="0" applyProtection="0"/>
    <xf numFmtId="165" fontId="22" fillId="0" borderId="0" applyFont="0" applyFill="0" applyBorder="0" applyAlignment="0" applyProtection="0"/>
    <xf numFmtId="164" fontId="6" fillId="0" borderId="0" applyFont="0" applyFill="0" applyBorder="0" applyAlignment="0" applyProtection="0"/>
    <xf numFmtId="9" fontId="22" fillId="0" borderId="0" applyFont="0" applyFill="0" applyBorder="0" applyAlignment="0" applyProtection="0"/>
    <xf numFmtId="0" fontId="1" fillId="0" borderId="0"/>
    <xf numFmtId="171" fontId="1" fillId="0" borderId="0" applyFont="0" applyFill="0" applyBorder="0" applyAlignment="0" applyProtection="0"/>
    <xf numFmtId="172" fontId="1" fillId="0" borderId="0" applyFont="0" applyFill="0" applyBorder="0" applyAlignment="0" applyProtection="0"/>
    <xf numFmtId="0" fontId="26" fillId="0" borderId="0" applyNumberFormat="0" applyFill="0" applyBorder="0" applyAlignment="0" applyProtection="0"/>
  </cellStyleXfs>
  <cellXfs count="750">
    <xf numFmtId="0" fontId="0" fillId="0" borderId="0" xfId="0"/>
    <xf numFmtId="0" fontId="9" fillId="2" borderId="0" xfId="0" applyFont="1" applyFill="1" applyBorder="1" applyProtection="1">
      <protection hidden="1"/>
    </xf>
    <xf numFmtId="2" fontId="5"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center"/>
      <protection hidden="1"/>
    </xf>
    <xf numFmtId="0" fontId="5" fillId="4" borderId="6" xfId="6" applyFont="1" applyFill="1" applyBorder="1" applyAlignment="1" applyProtection="1">
      <alignment horizontal="center" vertical="center"/>
      <protection locked="0"/>
    </xf>
    <xf numFmtId="10" fontId="13" fillId="5" borderId="0" xfId="9" applyNumberFormat="1" applyFont="1" applyFill="1" applyBorder="1" applyAlignment="1" applyProtection="1">
      <alignment horizontal="center"/>
      <protection hidden="1"/>
    </xf>
    <xf numFmtId="2" fontId="5" fillId="2" borderId="18" xfId="0" applyNumberFormat="1" applyFont="1" applyFill="1" applyBorder="1" applyAlignment="1" applyProtection="1">
      <alignment horizontal="center"/>
      <protection hidden="1"/>
    </xf>
    <xf numFmtId="2" fontId="5" fillId="2" borderId="16" xfId="0" applyNumberFormat="1" applyFont="1" applyFill="1" applyBorder="1" applyAlignment="1" applyProtection="1">
      <alignment horizontal="center"/>
      <protection hidden="1"/>
    </xf>
    <xf numFmtId="0" fontId="5" fillId="2" borderId="2" xfId="0" applyFont="1" applyFill="1" applyBorder="1" applyProtection="1">
      <protection hidden="1"/>
    </xf>
    <xf numFmtId="0" fontId="13" fillId="2" borderId="20" xfId="0" applyFont="1" applyFill="1" applyBorder="1" applyProtection="1">
      <protection hidden="1"/>
    </xf>
    <xf numFmtId="0" fontId="13" fillId="2" borderId="0" xfId="0" applyFont="1" applyFill="1" applyBorder="1" applyProtection="1">
      <protection hidden="1"/>
    </xf>
    <xf numFmtId="0" fontId="14" fillId="2" borderId="0" xfId="0" applyFont="1" applyFill="1" applyBorder="1" applyProtection="1">
      <protection hidden="1"/>
    </xf>
    <xf numFmtId="0" fontId="5" fillId="2" borderId="2" xfId="0" applyFont="1" applyFill="1" applyBorder="1" applyAlignment="1" applyProtection="1">
      <alignment horizontal="center"/>
      <protection hidden="1"/>
    </xf>
    <xf numFmtId="0" fontId="7" fillId="2" borderId="2" xfId="0" applyFont="1" applyFill="1" applyBorder="1" applyAlignment="1" applyProtection="1">
      <protection hidden="1"/>
    </xf>
    <xf numFmtId="0" fontId="7" fillId="2" borderId="0" xfId="0" applyFont="1" applyFill="1" applyBorder="1" applyAlignment="1" applyProtection="1">
      <protection hidden="1"/>
    </xf>
    <xf numFmtId="0" fontId="5" fillId="2" borderId="3" xfId="0" applyFont="1" applyFill="1" applyBorder="1" applyAlignment="1" applyProtection="1">
      <alignment horizontal="right"/>
      <protection hidden="1"/>
    </xf>
    <xf numFmtId="0" fontId="5" fillId="2" borderId="30" xfId="0" applyFont="1" applyFill="1" applyBorder="1" applyAlignment="1" applyProtection="1">
      <alignment horizontal="right"/>
      <protection hidden="1"/>
    </xf>
    <xf numFmtId="0" fontId="5" fillId="0" borderId="0" xfId="0" applyFont="1" applyProtection="1">
      <protection hidden="1"/>
    </xf>
    <xf numFmtId="0" fontId="4" fillId="2" borderId="2" xfId="0" applyFont="1" applyFill="1" applyBorder="1" applyProtection="1">
      <protection hidden="1"/>
    </xf>
    <xf numFmtId="0" fontId="10" fillId="2" borderId="0" xfId="0" applyNumberFormat="1" applyFont="1" applyFill="1" applyBorder="1" applyProtection="1">
      <protection hidden="1"/>
    </xf>
    <xf numFmtId="0" fontId="11" fillId="2" borderId="0" xfId="0" applyFont="1" applyFill="1" applyBorder="1" applyProtection="1">
      <protection hidden="1"/>
    </xf>
    <xf numFmtId="0" fontId="8" fillId="2" borderId="0" xfId="0" applyFont="1" applyFill="1" applyBorder="1" applyProtection="1">
      <protection hidden="1"/>
    </xf>
    <xf numFmtId="0" fontId="4" fillId="2" borderId="0" xfId="0" applyFont="1" applyFill="1" applyBorder="1" applyProtection="1">
      <protection hidden="1"/>
    </xf>
    <xf numFmtId="0" fontId="4" fillId="3" borderId="0" xfId="0" applyFont="1" applyFill="1" applyProtection="1">
      <protection hidden="1"/>
    </xf>
    <xf numFmtId="0" fontId="7" fillId="2" borderId="0" xfId="0" applyNumberFormat="1" applyFont="1" applyFill="1" applyBorder="1" applyProtection="1">
      <protection hidden="1"/>
    </xf>
    <xf numFmtId="0" fontId="11" fillId="2" borderId="2" xfId="0" applyFont="1" applyFill="1" applyBorder="1" applyProtection="1">
      <protection hidden="1"/>
    </xf>
    <xf numFmtId="0" fontId="11" fillId="3" borderId="0" xfId="0" applyFont="1" applyFill="1" applyProtection="1">
      <protection hidden="1"/>
    </xf>
    <xf numFmtId="0" fontId="5" fillId="2" borderId="0" xfId="0" applyFont="1" applyFill="1" applyBorder="1" applyProtection="1">
      <protection hidden="1"/>
    </xf>
    <xf numFmtId="0" fontId="5" fillId="3" borderId="0" xfId="0" applyFont="1" applyFill="1" applyProtection="1">
      <protection hidden="1"/>
    </xf>
    <xf numFmtId="0" fontId="5" fillId="0" borderId="23" xfId="7" applyFont="1" applyFill="1" applyBorder="1" applyAlignment="1" applyProtection="1">
      <alignment horizontal="center" vertical="center"/>
      <protection hidden="1"/>
    </xf>
    <xf numFmtId="0" fontId="5" fillId="5" borderId="0" xfId="0" applyFont="1" applyFill="1" applyBorder="1" applyAlignment="1" applyProtection="1">
      <alignment vertical="center" wrapText="1"/>
      <protection hidden="1"/>
    </xf>
    <xf numFmtId="0" fontId="5" fillId="5" borderId="0" xfId="0" applyFont="1" applyFill="1" applyBorder="1" applyAlignment="1" applyProtection="1">
      <alignment horizontal="center" vertical="center" wrapText="1"/>
      <protection hidden="1"/>
    </xf>
    <xf numFmtId="0" fontId="13" fillId="2" borderId="30" xfId="0" applyFont="1" applyFill="1" applyBorder="1" applyProtection="1">
      <protection hidden="1"/>
    </xf>
    <xf numFmtId="2" fontId="16" fillId="0" borderId="30" xfId="0" applyNumberFormat="1" applyFont="1" applyFill="1" applyBorder="1" applyProtection="1">
      <protection hidden="1"/>
    </xf>
    <xf numFmtId="0" fontId="5" fillId="0" borderId="23" xfId="0" applyFont="1" applyFill="1" applyBorder="1" applyAlignment="1" applyProtection="1">
      <alignment horizontal="center"/>
      <protection hidden="1"/>
    </xf>
    <xf numFmtId="0" fontId="17" fillId="2" borderId="0" xfId="0" applyFont="1" applyFill="1" applyBorder="1" applyProtection="1">
      <protection hidden="1"/>
    </xf>
    <xf numFmtId="0" fontId="10" fillId="2" borderId="1" xfId="0" applyNumberFormat="1" applyFont="1" applyFill="1" applyBorder="1" applyAlignment="1" applyProtection="1">
      <alignment horizontal="center"/>
      <protection hidden="1"/>
    </xf>
    <xf numFmtId="0" fontId="5" fillId="0" borderId="0" xfId="0" applyFont="1" applyFill="1" applyBorder="1" applyProtection="1">
      <protection hidden="1"/>
    </xf>
    <xf numFmtId="0" fontId="5" fillId="0" borderId="0" xfId="7" applyFont="1" applyFill="1" applyBorder="1" applyProtection="1">
      <protection hidden="1"/>
    </xf>
    <xf numFmtId="0" fontId="10" fillId="2" borderId="0" xfId="0" applyFont="1" applyFill="1" applyBorder="1" applyProtection="1">
      <protection hidden="1"/>
    </xf>
    <xf numFmtId="0" fontId="18" fillId="0" borderId="0" xfId="0" applyFont="1" applyProtection="1">
      <protection hidden="1"/>
    </xf>
    <xf numFmtId="0" fontId="5" fillId="2" borderId="1" xfId="0" applyFont="1" applyFill="1" applyBorder="1" applyProtection="1">
      <protection hidden="1"/>
    </xf>
    <xf numFmtId="0" fontId="5" fillId="5" borderId="0" xfId="0" applyFont="1" applyFill="1" applyBorder="1" applyProtection="1">
      <protection hidden="1"/>
    </xf>
    <xf numFmtId="0" fontId="13" fillId="3" borderId="0" xfId="0" applyFont="1" applyFill="1" applyProtection="1">
      <protection hidden="1"/>
    </xf>
    <xf numFmtId="0" fontId="13" fillId="3" borderId="0" xfId="0" applyFont="1" applyFill="1" applyAlignment="1" applyProtection="1">
      <protection hidden="1"/>
    </xf>
    <xf numFmtId="0" fontId="5" fillId="2" borderId="22" xfId="0" applyFont="1" applyFill="1" applyBorder="1" applyAlignment="1" applyProtection="1">
      <alignment horizontal="center"/>
      <protection hidden="1"/>
    </xf>
    <xf numFmtId="0" fontId="5" fillId="2" borderId="20" xfId="0" applyFont="1" applyFill="1" applyBorder="1" applyAlignment="1" applyProtection="1">
      <alignment horizontal="center"/>
      <protection hidden="1"/>
    </xf>
    <xf numFmtId="0" fontId="7" fillId="5" borderId="0" xfId="0" applyFont="1" applyFill="1" applyBorder="1" applyAlignment="1" applyProtection="1">
      <protection locked="0"/>
    </xf>
    <xf numFmtId="0" fontId="5" fillId="5" borderId="3" xfId="0" applyFont="1" applyFill="1" applyBorder="1" applyAlignment="1" applyProtection="1">
      <alignment horizontal="center" vertical="center"/>
    </xf>
    <xf numFmtId="0" fontId="5" fillId="5" borderId="0" xfId="0" applyFont="1" applyFill="1" applyBorder="1" applyAlignment="1" applyProtection="1">
      <alignment horizontal="center" vertical="center"/>
      <protection hidden="1"/>
    </xf>
    <xf numFmtId="3" fontId="5" fillId="4" borderId="3" xfId="0" applyNumberFormat="1" applyFont="1" applyFill="1" applyBorder="1" applyAlignment="1" applyProtection="1">
      <alignment horizontal="center"/>
      <protection locked="0"/>
    </xf>
    <xf numFmtId="0" fontId="6" fillId="0" borderId="6" xfId="0" applyFont="1" applyBorder="1"/>
    <xf numFmtId="0" fontId="0" fillId="0" borderId="6" xfId="0" applyBorder="1"/>
    <xf numFmtId="0" fontId="0" fillId="0" borderId="19" xfId="0" applyBorder="1"/>
    <xf numFmtId="0" fontId="0" fillId="0" borderId="11" xfId="0" applyBorder="1"/>
    <xf numFmtId="0" fontId="0" fillId="0" borderId="7" xfId="0" applyBorder="1"/>
    <xf numFmtId="0" fontId="0" fillId="0" borderId="12" xfId="0" applyBorder="1"/>
    <xf numFmtId="0" fontId="14" fillId="2" borderId="0" xfId="0" applyFont="1" applyFill="1" applyBorder="1" applyAlignment="1" applyProtection="1">
      <alignment horizontal="right"/>
      <protection hidden="1"/>
    </xf>
    <xf numFmtId="0" fontId="6" fillId="0" borderId="11" xfId="0" applyFont="1" applyBorder="1"/>
    <xf numFmtId="0" fontId="0" fillId="5" borderId="0" xfId="0" applyFill="1" applyBorder="1"/>
    <xf numFmtId="0" fontId="0" fillId="0" borderId="48" xfId="0" applyBorder="1"/>
    <xf numFmtId="0" fontId="0" fillId="0" borderId="15" xfId="0" applyBorder="1"/>
    <xf numFmtId="0" fontId="6" fillId="0" borderId="0" xfId="0" applyFont="1"/>
    <xf numFmtId="0" fontId="0" fillId="0" borderId="34" xfId="0" applyBorder="1"/>
    <xf numFmtId="0" fontId="0" fillId="0" borderId="18" xfId="0" applyBorder="1"/>
    <xf numFmtId="0" fontId="5" fillId="0" borderId="52" xfId="0" applyFont="1" applyBorder="1"/>
    <xf numFmtId="0" fontId="5" fillId="0" borderId="4" xfId="0" applyFont="1" applyBorder="1"/>
    <xf numFmtId="0" fontId="5" fillId="0" borderId="5" xfId="0" applyFont="1" applyBorder="1"/>
    <xf numFmtId="0" fontId="5" fillId="0" borderId="26" xfId="0" applyFont="1" applyBorder="1"/>
    <xf numFmtId="0" fontId="5" fillId="0" borderId="55" xfId="0" applyFont="1" applyBorder="1"/>
    <xf numFmtId="0" fontId="5" fillId="0" borderId="43" xfId="0" applyFont="1" applyBorder="1"/>
    <xf numFmtId="0" fontId="5" fillId="0" borderId="14" xfId="0" applyFont="1" applyBorder="1"/>
    <xf numFmtId="0" fontId="0" fillId="0" borderId="56" xfId="0" applyBorder="1"/>
    <xf numFmtId="0" fontId="0" fillId="0" borderId="41" xfId="0" applyBorder="1"/>
    <xf numFmtId="0" fontId="0" fillId="0" borderId="41" xfId="0" applyFill="1" applyBorder="1"/>
    <xf numFmtId="0" fontId="0" fillId="0" borderId="57" xfId="0" applyFill="1" applyBorder="1"/>
    <xf numFmtId="10" fontId="6" fillId="0" borderId="48" xfId="0" applyNumberFormat="1" applyFont="1" applyBorder="1"/>
    <xf numFmtId="0" fontId="0" fillId="0" borderId="49" xfId="0" applyBorder="1"/>
    <xf numFmtId="10" fontId="6" fillId="0" borderId="19" xfId="0" applyNumberFormat="1" applyFont="1" applyBorder="1"/>
    <xf numFmtId="1" fontId="0" fillId="0" borderId="1" xfId="0" applyNumberFormat="1" applyBorder="1"/>
    <xf numFmtId="0" fontId="5" fillId="0" borderId="51" xfId="0" applyFont="1" applyBorder="1"/>
    <xf numFmtId="9" fontId="6" fillId="0" borderId="48" xfId="0" applyNumberFormat="1" applyFont="1" applyBorder="1"/>
    <xf numFmtId="0" fontId="6" fillId="0" borderId="15" xfId="0" applyFont="1" applyBorder="1"/>
    <xf numFmtId="0" fontId="6" fillId="0" borderId="4" xfId="0" applyFont="1" applyBorder="1"/>
    <xf numFmtId="1" fontId="6" fillId="0" borderId="11" xfId="0" applyNumberFormat="1" applyFont="1" applyBorder="1"/>
    <xf numFmtId="9" fontId="6" fillId="0" borderId="19" xfId="0" applyNumberFormat="1" applyFont="1" applyBorder="1"/>
    <xf numFmtId="10" fontId="0" fillId="0" borderId="19" xfId="0" applyNumberFormat="1" applyBorder="1"/>
    <xf numFmtId="1" fontId="0" fillId="0" borderId="11" xfId="0" applyNumberFormat="1" applyBorder="1"/>
    <xf numFmtId="9" fontId="0" fillId="0" borderId="19" xfId="0" applyNumberFormat="1" applyBorder="1"/>
    <xf numFmtId="10" fontId="0" fillId="0" borderId="48" xfId="0" applyNumberFormat="1" applyBorder="1"/>
    <xf numFmtId="0" fontId="5" fillId="5" borderId="0" xfId="0" applyFont="1" applyFill="1" applyBorder="1"/>
    <xf numFmtId="0" fontId="13" fillId="2" borderId="35" xfId="0" applyFont="1" applyFill="1" applyBorder="1" applyAlignment="1" applyProtection="1">
      <alignment horizontal="center"/>
      <protection hidden="1"/>
    </xf>
    <xf numFmtId="2" fontId="5" fillId="2" borderId="3" xfId="0" applyNumberFormat="1" applyFont="1" applyFill="1" applyBorder="1" applyAlignment="1" applyProtection="1">
      <alignment horizontal="center" vertical="center" wrapText="1"/>
      <protection hidden="1"/>
    </xf>
    <xf numFmtId="0" fontId="7" fillId="5" borderId="0" xfId="0" applyFont="1" applyFill="1" applyBorder="1" applyAlignment="1" applyProtection="1">
      <alignment horizontal="left"/>
      <protection hidden="1"/>
    </xf>
    <xf numFmtId="0" fontId="7" fillId="5" borderId="1" xfId="0" applyFont="1" applyFill="1" applyBorder="1" applyAlignment="1" applyProtection="1">
      <alignment horizontal="left"/>
      <protection hidden="1"/>
    </xf>
    <xf numFmtId="0" fontId="7" fillId="5" borderId="22" xfId="0" applyFont="1" applyFill="1" applyBorder="1" applyAlignment="1" applyProtection="1">
      <alignment horizontal="left"/>
      <protection hidden="1"/>
    </xf>
    <xf numFmtId="0" fontId="5" fillId="4" borderId="44"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hidden="1"/>
    </xf>
    <xf numFmtId="0" fontId="5" fillId="0" borderId="43" xfId="7" applyFont="1" applyFill="1" applyBorder="1" applyProtection="1">
      <protection hidden="1"/>
    </xf>
    <xf numFmtId="0" fontId="17" fillId="5" borderId="0" xfId="0" applyFont="1" applyFill="1" applyBorder="1" applyProtection="1">
      <protection hidden="1"/>
    </xf>
    <xf numFmtId="0" fontId="5" fillId="0" borderId="55" xfId="0" applyFont="1" applyFill="1" applyBorder="1" applyAlignment="1" applyProtection="1">
      <alignment vertical="top" wrapText="1"/>
      <protection hidden="1"/>
    </xf>
    <xf numFmtId="0" fontId="5" fillId="5" borderId="0" xfId="0" applyFont="1" applyFill="1" applyBorder="1" applyAlignment="1" applyProtection="1">
      <alignment vertical="top" wrapText="1"/>
      <protection hidden="1"/>
    </xf>
    <xf numFmtId="0" fontId="5" fillId="5" borderId="23" xfId="7" applyFont="1" applyFill="1" applyBorder="1" applyAlignment="1" applyProtection="1">
      <alignment horizontal="center" vertical="center"/>
      <protection hidden="1"/>
    </xf>
    <xf numFmtId="0" fontId="1" fillId="2" borderId="3" xfId="0" applyFont="1" applyFill="1" applyBorder="1" applyAlignment="1" applyProtection="1">
      <alignment horizontal="center"/>
      <protection hidden="1"/>
    </xf>
    <xf numFmtId="0" fontId="1" fillId="5" borderId="0" xfId="0" applyFont="1" applyFill="1" applyBorder="1"/>
    <xf numFmtId="0" fontId="1" fillId="3" borderId="0" xfId="0" applyFont="1" applyFill="1" applyBorder="1" applyProtection="1">
      <protection hidden="1"/>
    </xf>
    <xf numFmtId="1" fontId="1" fillId="3" borderId="0" xfId="0" applyNumberFormat="1" applyFont="1" applyFill="1" applyBorder="1" applyProtection="1">
      <protection hidden="1"/>
    </xf>
    <xf numFmtId="0" fontId="17" fillId="5" borderId="0" xfId="0" applyFont="1" applyFill="1" applyBorder="1" applyAlignment="1" applyProtection="1">
      <alignment horizontal="center" vertical="center" wrapText="1"/>
      <protection hidden="1"/>
    </xf>
    <xf numFmtId="0" fontId="14" fillId="5" borderId="0" xfId="0" applyFont="1" applyFill="1" applyBorder="1" applyProtection="1">
      <protection hidden="1"/>
    </xf>
    <xf numFmtId="1" fontId="17" fillId="5" borderId="0" xfId="0" applyNumberFormat="1" applyFont="1" applyFill="1" applyBorder="1" applyAlignment="1" applyProtection="1">
      <alignment horizontal="center" wrapText="1"/>
      <protection hidden="1"/>
    </xf>
    <xf numFmtId="0" fontId="14" fillId="5" borderId="2" xfId="0" applyFont="1" applyFill="1" applyBorder="1" applyProtection="1">
      <protection hidden="1"/>
    </xf>
    <xf numFmtId="0" fontId="17" fillId="5" borderId="0" xfId="0" applyFont="1" applyFill="1" applyBorder="1" applyAlignment="1" applyProtection="1">
      <alignment horizontal="center" wrapText="1"/>
      <protection hidden="1"/>
    </xf>
    <xf numFmtId="2" fontId="14" fillId="5" borderId="0" xfId="8" applyNumberFormat="1" applyFont="1" applyFill="1" applyBorder="1" applyAlignment="1" applyProtection="1">
      <alignment horizontal="center" vertical="center"/>
      <protection hidden="1"/>
    </xf>
    <xf numFmtId="0" fontId="5" fillId="5" borderId="0" xfId="0" applyFont="1" applyFill="1" applyBorder="1" applyAlignment="1" applyProtection="1">
      <alignment horizontal="center" wrapText="1"/>
      <protection hidden="1"/>
    </xf>
    <xf numFmtId="0" fontId="5" fillId="5" borderId="0" xfId="0" applyFont="1" applyFill="1" applyBorder="1" applyAlignment="1" applyProtection="1">
      <alignment vertical="center"/>
      <protection hidden="1"/>
    </xf>
    <xf numFmtId="1" fontId="5" fillId="5" borderId="0" xfId="0" applyNumberFormat="1" applyFont="1" applyFill="1" applyBorder="1" applyAlignment="1" applyProtection="1">
      <alignment horizontal="center"/>
      <protection hidden="1"/>
    </xf>
    <xf numFmtId="0" fontId="5" fillId="5" borderId="0" xfId="0" applyFont="1" applyFill="1" applyBorder="1" applyAlignment="1" applyProtection="1">
      <alignment horizontal="right"/>
      <protection locked="0"/>
    </xf>
    <xf numFmtId="0" fontId="17" fillId="5" borderId="0"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left" vertical="center" wrapText="1"/>
      <protection hidden="1"/>
    </xf>
    <xf numFmtId="0" fontId="5" fillId="5" borderId="2" xfId="0" applyFont="1" applyFill="1" applyBorder="1" applyAlignment="1" applyProtection="1">
      <alignment horizontal="left" wrapText="1"/>
      <protection hidden="1"/>
    </xf>
    <xf numFmtId="0" fontId="5" fillId="5" borderId="22" xfId="7" applyFont="1" applyFill="1" applyBorder="1" applyAlignment="1" applyProtection="1">
      <alignment horizontal="center" vertical="center" wrapText="1"/>
      <protection hidden="1"/>
    </xf>
    <xf numFmtId="0" fontId="5" fillId="5" borderId="43" xfId="0" applyFont="1" applyFill="1" applyBorder="1" applyAlignment="1" applyProtection="1">
      <alignment horizontal="center" vertical="center" wrapText="1"/>
      <protection hidden="1"/>
    </xf>
    <xf numFmtId="0" fontId="5" fillId="5" borderId="44" xfId="7" applyFont="1" applyFill="1" applyBorder="1" applyAlignment="1" applyProtection="1">
      <alignment horizontal="center" vertical="center" wrapText="1"/>
      <protection hidden="1"/>
    </xf>
    <xf numFmtId="0" fontId="5" fillId="5" borderId="45" xfId="7" applyFont="1" applyFill="1" applyBorder="1" applyAlignment="1" applyProtection="1">
      <alignment horizontal="center" vertical="center" wrapText="1"/>
      <protection hidden="1"/>
    </xf>
    <xf numFmtId="0" fontId="1" fillId="5" borderId="2" xfId="0" applyFont="1" applyFill="1" applyBorder="1" applyProtection="1">
      <protection hidden="1"/>
    </xf>
    <xf numFmtId="0" fontId="1" fillId="5" borderId="29" xfId="0" applyFont="1" applyFill="1" applyBorder="1" applyProtection="1">
      <protection hidden="1"/>
    </xf>
    <xf numFmtId="0" fontId="1" fillId="5" borderId="16" xfId="0" applyFont="1" applyFill="1" applyBorder="1" applyProtection="1">
      <protection hidden="1"/>
    </xf>
    <xf numFmtId="0" fontId="5" fillId="5" borderId="3" xfId="0" applyFont="1" applyFill="1" applyBorder="1" applyAlignment="1" applyProtection="1">
      <alignment horizontal="center" wrapText="1"/>
      <protection hidden="1"/>
    </xf>
    <xf numFmtId="0" fontId="5" fillId="4" borderId="3" xfId="0" applyFont="1" applyFill="1" applyBorder="1" applyAlignment="1" applyProtection="1">
      <alignment horizontal="center" vertical="center"/>
      <protection locked="0"/>
    </xf>
    <xf numFmtId="0" fontId="5" fillId="4" borderId="46" xfId="0" applyFont="1" applyFill="1" applyBorder="1" applyProtection="1">
      <protection locked="0"/>
    </xf>
    <xf numFmtId="0" fontId="5" fillId="4" borderId="48" xfId="0" applyFont="1" applyFill="1" applyBorder="1" applyProtection="1">
      <protection locked="0"/>
    </xf>
    <xf numFmtId="0" fontId="5" fillId="4" borderId="49" xfId="0" applyFont="1" applyFill="1" applyBorder="1" applyProtection="1">
      <protection locked="0"/>
    </xf>
    <xf numFmtId="0" fontId="1" fillId="4" borderId="0" xfId="0" applyFont="1" applyFill="1" applyBorder="1" applyAlignment="1">
      <alignment horizontal="left" vertical="center" wrapText="1"/>
    </xf>
    <xf numFmtId="0" fontId="5" fillId="4" borderId="18"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168" fontId="5" fillId="5" borderId="16" xfId="0" applyNumberFormat="1" applyFont="1" applyFill="1" applyBorder="1" applyProtection="1">
      <protection hidden="1"/>
    </xf>
    <xf numFmtId="0" fontId="1" fillId="5" borderId="0" xfId="0" applyFont="1" applyFill="1" applyBorder="1" applyProtection="1">
      <protection hidden="1"/>
    </xf>
    <xf numFmtId="3" fontId="5" fillId="5" borderId="20" xfId="0" applyNumberFormat="1" applyFont="1" applyFill="1" applyBorder="1" applyAlignment="1" applyProtection="1">
      <alignment horizontal="center" vertical="center"/>
      <protection locked="0"/>
    </xf>
    <xf numFmtId="3" fontId="5" fillId="5" borderId="0" xfId="0" applyNumberFormat="1" applyFont="1" applyFill="1" applyBorder="1" applyAlignment="1" applyProtection="1">
      <alignment horizontal="center" vertical="center"/>
      <protection locked="0"/>
    </xf>
    <xf numFmtId="0" fontId="7" fillId="5" borderId="2" xfId="0" applyFont="1" applyFill="1" applyBorder="1" applyAlignment="1" applyProtection="1">
      <alignment horizontal="left"/>
      <protection hidden="1"/>
    </xf>
    <xf numFmtId="0" fontId="7" fillId="5" borderId="30" xfId="0" applyFont="1" applyFill="1" applyBorder="1" applyAlignment="1" applyProtection="1">
      <alignment horizontal="left"/>
      <protection hidden="1"/>
    </xf>
    <xf numFmtId="0" fontId="7" fillId="5" borderId="16" xfId="0" applyFont="1" applyFill="1" applyBorder="1" applyAlignment="1" applyProtection="1">
      <alignment horizontal="left"/>
      <protection hidden="1"/>
    </xf>
    <xf numFmtId="0" fontId="5" fillId="0" borderId="16" xfId="0" applyFont="1" applyFill="1" applyBorder="1" applyAlignment="1" applyProtection="1">
      <alignment horizontal="center" vertical="top" wrapText="1"/>
      <protection hidden="1"/>
    </xf>
    <xf numFmtId="0" fontId="5" fillId="5" borderId="0" xfId="7" applyFont="1" applyFill="1" applyBorder="1" applyAlignment="1" applyProtection="1">
      <alignment horizontal="center" vertical="center"/>
      <protection hidden="1"/>
    </xf>
    <xf numFmtId="2" fontId="19" fillId="5" borderId="0" xfId="0" applyNumberFormat="1" applyFont="1" applyFill="1" applyBorder="1" applyAlignment="1" applyProtection="1">
      <alignment vertical="center" wrapText="1"/>
      <protection hidden="1"/>
    </xf>
    <xf numFmtId="0" fontId="5" fillId="4" borderId="61" xfId="0" applyFont="1" applyFill="1" applyBorder="1" applyAlignment="1" applyProtection="1">
      <alignment horizontal="center" vertical="center"/>
      <protection locked="0"/>
    </xf>
    <xf numFmtId="0" fontId="5" fillId="0" borderId="55" xfId="7" applyFont="1" applyFill="1" applyBorder="1" applyProtection="1">
      <protection hidden="1"/>
    </xf>
    <xf numFmtId="0" fontId="17" fillId="5" borderId="20" xfId="0" applyFont="1" applyFill="1" applyBorder="1" applyProtection="1">
      <protection hidden="1"/>
    </xf>
    <xf numFmtId="0" fontId="5" fillId="0" borderId="29" xfId="0" applyFont="1" applyFill="1" applyBorder="1" applyAlignment="1" applyProtection="1">
      <alignment horizontal="center" vertical="top" wrapText="1"/>
      <protection hidden="1"/>
    </xf>
    <xf numFmtId="0" fontId="1" fillId="2" borderId="2" xfId="0" applyFont="1" applyFill="1" applyBorder="1" applyAlignment="1" applyProtection="1">
      <alignment vertical="center"/>
      <protection hidden="1"/>
    </xf>
    <xf numFmtId="2" fontId="1" fillId="2" borderId="4" xfId="8" applyNumberFormat="1" applyFont="1" applyFill="1" applyBorder="1" applyAlignment="1" applyProtection="1">
      <alignment horizontal="center" vertical="center"/>
      <protection hidden="1"/>
    </xf>
    <xf numFmtId="0" fontId="24" fillId="10" borderId="0" xfId="0" applyFont="1" applyFill="1" applyBorder="1" applyAlignment="1">
      <alignment horizontal="center"/>
    </xf>
    <xf numFmtId="1" fontId="25" fillId="10" borderId="0" xfId="0" applyNumberFormat="1" applyFont="1" applyFill="1" applyBorder="1" applyAlignment="1">
      <alignment horizontal="center"/>
    </xf>
    <xf numFmtId="0" fontId="0" fillId="5" borderId="0" xfId="0" applyFill="1"/>
    <xf numFmtId="0" fontId="5" fillId="5" borderId="0" xfId="0" applyFont="1" applyFill="1"/>
    <xf numFmtId="0" fontId="5" fillId="4" borderId="3" xfId="0" applyFont="1" applyFill="1" applyBorder="1" applyAlignment="1">
      <alignment horizontal="center"/>
    </xf>
    <xf numFmtId="0" fontId="5" fillId="4" borderId="3" xfId="0" applyFont="1" applyFill="1" applyBorder="1" applyAlignment="1">
      <alignment horizontal="center" wrapText="1"/>
    </xf>
    <xf numFmtId="0" fontId="24" fillId="4" borderId="0" xfId="0" applyFont="1" applyFill="1" applyBorder="1" applyAlignment="1">
      <alignment horizontal="center" vertical="center" wrapText="1"/>
    </xf>
    <xf numFmtId="1" fontId="24" fillId="4" borderId="0" xfId="0" applyNumberFormat="1" applyFont="1" applyFill="1" applyBorder="1" applyAlignment="1">
      <alignment horizontal="center" vertical="center"/>
    </xf>
    <xf numFmtId="0" fontId="5" fillId="4" borderId="24" xfId="0" applyFont="1" applyFill="1" applyBorder="1" applyAlignment="1" applyProtection="1">
      <alignment horizontal="center" vertical="center"/>
      <protection locked="0"/>
    </xf>
    <xf numFmtId="0" fontId="5" fillId="5" borderId="2" xfId="0" applyFont="1" applyFill="1" applyBorder="1" applyProtection="1">
      <protection hidden="1"/>
    </xf>
    <xf numFmtId="168" fontId="5" fillId="5" borderId="0" xfId="0" applyNumberFormat="1" applyFont="1" applyFill="1" applyBorder="1" applyProtection="1">
      <protection hidden="1"/>
    </xf>
    <xf numFmtId="0" fontId="1" fillId="3" borderId="0" xfId="0" applyFont="1" applyFill="1" applyProtection="1">
      <protection hidden="1"/>
    </xf>
    <xf numFmtId="2" fontId="5" fillId="0" borderId="3" xfId="7" applyNumberFormat="1" applyFont="1" applyFill="1" applyBorder="1" applyAlignment="1" applyProtection="1">
      <alignment horizontal="right"/>
      <protection hidden="1"/>
    </xf>
    <xf numFmtId="2" fontId="5" fillId="0" borderId="3" xfId="7" quotePrefix="1" applyNumberFormat="1" applyFont="1" applyFill="1" applyBorder="1" applyAlignment="1" applyProtection="1">
      <alignment horizontal="right"/>
      <protection hidden="1"/>
    </xf>
    <xf numFmtId="2" fontId="5" fillId="0" borderId="3" xfId="0" applyNumberFormat="1" applyFont="1" applyFill="1" applyBorder="1" applyAlignment="1" applyProtection="1">
      <alignment horizontal="right"/>
      <protection hidden="1"/>
    </xf>
    <xf numFmtId="2" fontId="19" fillId="0" borderId="3" xfId="0" applyNumberFormat="1" applyFont="1" applyFill="1" applyBorder="1" applyAlignment="1" applyProtection="1">
      <alignment vertical="center" wrapText="1"/>
      <protection hidden="1"/>
    </xf>
    <xf numFmtId="2" fontId="5" fillId="2" borderId="0" xfId="3" applyNumberFormat="1" applyFont="1" applyFill="1" applyBorder="1" applyAlignment="1" applyProtection="1">
      <alignment horizontal="right" vertical="center"/>
      <protection hidden="1"/>
    </xf>
    <xf numFmtId="0" fontId="5" fillId="5" borderId="3" xfId="0" applyFont="1" applyFill="1" applyBorder="1" applyAlignment="1" applyProtection="1">
      <alignment vertical="center" wrapText="1"/>
      <protection hidden="1"/>
    </xf>
    <xf numFmtId="0" fontId="1" fillId="5" borderId="0" xfId="0" applyFont="1" applyFill="1" applyBorder="1" applyAlignment="1" applyProtection="1">
      <alignment vertical="center" wrapText="1"/>
      <protection hidden="1"/>
    </xf>
    <xf numFmtId="1" fontId="5" fillId="5" borderId="18" xfId="0" applyNumberFormat="1" applyFont="1" applyFill="1" applyBorder="1" applyAlignment="1" applyProtection="1">
      <alignment vertical="center" wrapText="1"/>
      <protection hidden="1"/>
    </xf>
    <xf numFmtId="0" fontId="27" fillId="3" borderId="0" xfId="0" applyFont="1" applyFill="1" applyBorder="1" applyAlignment="1" applyProtection="1">
      <protection hidden="1"/>
    </xf>
    <xf numFmtId="0" fontId="27" fillId="3" borderId="0" xfId="0" applyFont="1" applyFill="1" applyBorder="1" applyProtection="1">
      <protection hidden="1"/>
    </xf>
    <xf numFmtId="0" fontId="5" fillId="4" borderId="7" xfId="6" applyFont="1" applyFill="1" applyBorder="1" applyAlignment="1" applyProtection="1">
      <alignment horizontal="center" vertical="center"/>
      <protection locked="0"/>
    </xf>
    <xf numFmtId="0" fontId="1" fillId="0" borderId="0" xfId="0" applyFont="1" applyProtection="1">
      <protection hidden="1"/>
    </xf>
    <xf numFmtId="2" fontId="5" fillId="0" borderId="43" xfId="7" applyNumberFormat="1" applyFont="1" applyFill="1" applyBorder="1" applyProtection="1">
      <protection hidden="1"/>
    </xf>
    <xf numFmtId="2" fontId="5" fillId="0" borderId="14" xfId="7" applyNumberFormat="1" applyFont="1" applyFill="1" applyBorder="1" applyProtection="1">
      <protection hidden="1"/>
    </xf>
    <xf numFmtId="2" fontId="5" fillId="5" borderId="3" xfId="0" applyNumberFormat="1" applyFont="1" applyFill="1" applyBorder="1" applyProtection="1">
      <protection hidden="1"/>
    </xf>
    <xf numFmtId="2" fontId="1" fillId="5" borderId="24" xfId="0" applyNumberFormat="1" applyFont="1" applyFill="1" applyBorder="1" applyProtection="1">
      <protection hidden="1"/>
    </xf>
    <xf numFmtId="2" fontId="1" fillId="5" borderId="37" xfId="0" applyNumberFormat="1" applyFont="1" applyFill="1" applyBorder="1" applyProtection="1">
      <protection hidden="1"/>
    </xf>
    <xf numFmtId="2" fontId="1" fillId="5" borderId="18" xfId="0" applyNumberFormat="1" applyFont="1" applyFill="1" applyBorder="1" applyProtection="1">
      <protection hidden="1"/>
    </xf>
    <xf numFmtId="2" fontId="5" fillId="5" borderId="9" xfId="0" applyNumberFormat="1" applyFont="1" applyFill="1" applyBorder="1" applyProtection="1">
      <protection hidden="1"/>
    </xf>
    <xf numFmtId="2" fontId="5" fillId="5" borderId="11" xfId="0" applyNumberFormat="1" applyFont="1" applyFill="1" applyBorder="1" applyProtection="1">
      <protection hidden="1"/>
    </xf>
    <xf numFmtId="2" fontId="5" fillId="5" borderId="12" xfId="0" applyNumberFormat="1" applyFont="1" applyFill="1" applyBorder="1" applyProtection="1">
      <protection hidden="1"/>
    </xf>
    <xf numFmtId="2" fontId="5" fillId="0" borderId="3" xfId="0" applyNumberFormat="1" applyFont="1" applyFill="1" applyBorder="1" applyProtection="1">
      <protection hidden="1"/>
    </xf>
    <xf numFmtId="0" fontId="5" fillId="2" borderId="0" xfId="0" applyFont="1" applyFill="1" applyBorder="1" applyAlignment="1" applyProtection="1">
      <protection hidden="1"/>
    </xf>
    <xf numFmtId="0" fontId="5" fillId="2" borderId="3" xfId="0" applyFont="1" applyFill="1" applyBorder="1" applyAlignment="1" applyProtection="1">
      <protection hidden="1"/>
    </xf>
    <xf numFmtId="0" fontId="5" fillId="5" borderId="6" xfId="0" applyFont="1" applyFill="1" applyBorder="1"/>
    <xf numFmtId="0" fontId="1" fillId="5" borderId="0" xfId="0" applyFont="1" applyFill="1" applyBorder="1" applyAlignment="1">
      <alignment wrapText="1"/>
    </xf>
    <xf numFmtId="0" fontId="1" fillId="5" borderId="6" xfId="0" applyFont="1" applyFill="1" applyBorder="1" applyProtection="1">
      <protection hidden="1"/>
    </xf>
    <xf numFmtId="9" fontId="1" fillId="5" borderId="6" xfId="9" applyFont="1" applyFill="1" applyBorder="1" applyProtection="1">
      <protection hidden="1"/>
    </xf>
    <xf numFmtId="9" fontId="0" fillId="5" borderId="6" xfId="0" applyNumberFormat="1" applyFill="1" applyBorder="1" applyProtection="1">
      <protection hidden="1"/>
    </xf>
    <xf numFmtId="9" fontId="1" fillId="5" borderId="6" xfId="0" applyNumberFormat="1" applyFont="1" applyFill="1" applyBorder="1" applyProtection="1">
      <protection hidden="1"/>
    </xf>
    <xf numFmtId="0" fontId="5" fillId="5" borderId="0" xfId="0" applyFont="1" applyFill="1" applyAlignment="1">
      <alignment horizontal="right"/>
    </xf>
    <xf numFmtId="0" fontId="0" fillId="5" borderId="6" xfId="0" applyFill="1" applyBorder="1" applyProtection="1">
      <protection hidden="1"/>
    </xf>
    <xf numFmtId="0" fontId="1" fillId="5" borderId="6" xfId="0" applyFont="1" applyFill="1" applyBorder="1" applyAlignment="1">
      <alignment horizontal="left" vertical="center" wrapText="1"/>
    </xf>
    <xf numFmtId="1" fontId="1" fillId="5" borderId="6" xfId="0" applyNumberFormat="1" applyFont="1" applyFill="1" applyBorder="1" applyProtection="1">
      <protection hidden="1"/>
    </xf>
    <xf numFmtId="0" fontId="5" fillId="5" borderId="6" xfId="0" applyFont="1" applyFill="1" applyBorder="1" applyAlignment="1">
      <alignment wrapText="1"/>
    </xf>
    <xf numFmtId="0" fontId="1" fillId="5" borderId="6" xfId="0" applyFont="1" applyFill="1" applyBorder="1" applyAlignment="1">
      <alignment wrapText="1"/>
    </xf>
    <xf numFmtId="0" fontId="5" fillId="5" borderId="6" xfId="0" applyFont="1" applyFill="1" applyBorder="1" applyProtection="1">
      <protection hidden="1"/>
    </xf>
    <xf numFmtId="0" fontId="21" fillId="5" borderId="0" xfId="0" applyFont="1" applyFill="1" applyBorder="1"/>
    <xf numFmtId="0" fontId="20" fillId="5" borderId="0" xfId="0" applyFont="1" applyFill="1" applyBorder="1" applyAlignment="1">
      <alignment vertical="center"/>
    </xf>
    <xf numFmtId="0" fontId="27" fillId="3" borderId="0" xfId="0" applyFont="1" applyFill="1" applyProtection="1">
      <protection hidden="1"/>
    </xf>
    <xf numFmtId="0" fontId="28" fillId="3" borderId="0" xfId="0" applyFont="1" applyFill="1" applyProtection="1">
      <protection hidden="1"/>
    </xf>
    <xf numFmtId="0" fontId="15" fillId="3" borderId="0" xfId="0" applyFont="1" applyFill="1" applyProtection="1">
      <protection hidden="1"/>
    </xf>
    <xf numFmtId="0" fontId="15" fillId="3" borderId="0" xfId="0" applyFont="1" applyFill="1" applyAlignment="1" applyProtection="1">
      <alignment wrapText="1"/>
      <protection hidden="1"/>
    </xf>
    <xf numFmtId="0" fontId="15" fillId="3" borderId="0" xfId="0" applyFont="1" applyFill="1" applyAlignment="1" applyProtection="1">
      <protection hidden="1"/>
    </xf>
    <xf numFmtId="0" fontId="1" fillId="3" borderId="0" xfId="0" applyFont="1" applyFill="1" applyBorder="1" applyAlignment="1" applyProtection="1">
      <protection hidden="1"/>
    </xf>
    <xf numFmtId="0" fontId="1" fillId="5" borderId="6" xfId="0" applyFont="1" applyFill="1" applyBorder="1" applyAlignment="1" applyProtection="1">
      <protection hidden="1"/>
    </xf>
    <xf numFmtId="0" fontId="18" fillId="3" borderId="0" xfId="0" applyFont="1" applyFill="1" applyProtection="1">
      <protection hidden="1"/>
    </xf>
    <xf numFmtId="0" fontId="5" fillId="0" borderId="0" xfId="7" applyFont="1" applyFill="1" applyBorder="1" applyAlignment="1" applyProtection="1">
      <alignment horizontal="center" vertical="center"/>
      <protection hidden="1"/>
    </xf>
    <xf numFmtId="2" fontId="16" fillId="0" borderId="0" xfId="0" applyNumberFormat="1" applyFont="1" applyFill="1" applyBorder="1" applyProtection="1">
      <protection hidden="1"/>
    </xf>
    <xf numFmtId="0" fontId="1" fillId="2" borderId="0" xfId="0" applyFont="1" applyFill="1" applyBorder="1" applyProtection="1">
      <protection hidden="1"/>
    </xf>
    <xf numFmtId="0" fontId="1" fillId="2" borderId="1" xfId="0" applyFont="1" applyFill="1" applyBorder="1" applyProtection="1">
      <protection hidden="1"/>
    </xf>
    <xf numFmtId="0" fontId="5" fillId="5" borderId="6" xfId="0" applyFont="1" applyFill="1" applyBorder="1" applyAlignment="1">
      <alignment horizontal="left" vertical="top" wrapText="1"/>
    </xf>
    <xf numFmtId="3" fontId="5" fillId="5" borderId="0" xfId="0" applyNumberFormat="1" applyFont="1" applyFill="1" applyBorder="1" applyAlignment="1" applyProtection="1">
      <alignment horizontal="center"/>
      <protection hidden="1"/>
    </xf>
    <xf numFmtId="0" fontId="1" fillId="5" borderId="6" xfId="0" applyFont="1" applyFill="1" applyBorder="1"/>
    <xf numFmtId="0" fontId="1" fillId="5" borderId="0" xfId="0" applyFont="1" applyFill="1" applyBorder="1" applyAlignment="1"/>
    <xf numFmtId="0" fontId="1" fillId="5" borderId="0" xfId="0" applyFont="1" applyFill="1" applyBorder="1" applyAlignment="1">
      <alignment horizontal="left" wrapText="1"/>
    </xf>
    <xf numFmtId="0" fontId="1" fillId="5" borderId="6" xfId="0" applyFont="1" applyFill="1" applyBorder="1" applyAlignment="1">
      <alignment horizontal="left" vertical="top" wrapText="1"/>
    </xf>
    <xf numFmtId="0" fontId="5" fillId="4" borderId="61" xfId="0" applyFont="1" applyFill="1" applyBorder="1" applyAlignment="1"/>
    <xf numFmtId="0" fontId="5" fillId="4" borderId="44" xfId="0" applyFont="1" applyFill="1" applyBorder="1" applyAlignment="1"/>
    <xf numFmtId="3" fontId="5" fillId="5" borderId="0" xfId="0" applyNumberFormat="1" applyFont="1" applyFill="1" applyBorder="1" applyAlignment="1" applyProtection="1">
      <alignment horizontal="center"/>
      <protection locked="0"/>
    </xf>
    <xf numFmtId="0" fontId="5" fillId="2" borderId="23" xfId="0" applyFont="1" applyFill="1" applyBorder="1" applyAlignment="1" applyProtection="1">
      <alignment horizontal="center" vertical="center"/>
      <protection hidden="1"/>
    </xf>
    <xf numFmtId="0" fontId="7" fillId="7" borderId="23" xfId="0" applyFont="1" applyFill="1" applyBorder="1" applyAlignment="1" applyProtection="1">
      <alignment horizontal="left"/>
      <protection hidden="1"/>
    </xf>
    <xf numFmtId="0" fontId="7" fillId="7" borderId="30" xfId="0" applyFont="1" applyFill="1" applyBorder="1" applyAlignment="1" applyProtection="1">
      <alignment horizontal="left"/>
      <protection hidden="1"/>
    </xf>
    <xf numFmtId="0" fontId="7" fillId="7" borderId="35" xfId="0" applyFont="1" applyFill="1" applyBorder="1" applyAlignment="1" applyProtection="1">
      <alignment horizontal="left"/>
      <protection hidden="1"/>
    </xf>
    <xf numFmtId="0" fontId="5" fillId="2" borderId="2"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protection hidden="1"/>
    </xf>
    <xf numFmtId="0" fontId="5" fillId="2" borderId="35" xfId="0" applyFont="1" applyFill="1" applyBorder="1" applyAlignment="1" applyProtection="1">
      <alignment horizontal="center"/>
      <protection hidden="1"/>
    </xf>
    <xf numFmtId="0" fontId="5" fillId="4" borderId="56" xfId="6" applyFont="1" applyFill="1" applyBorder="1" applyAlignment="1" applyProtection="1">
      <alignment horizontal="center" vertical="center"/>
      <protection locked="0"/>
    </xf>
    <xf numFmtId="0" fontId="5" fillId="4" borderId="4" xfId="6" applyFont="1" applyFill="1" applyBorder="1" applyAlignment="1" applyProtection="1">
      <alignment horizontal="center" vertical="center"/>
      <protection locked="0"/>
    </xf>
    <xf numFmtId="0" fontId="1" fillId="0" borderId="0" xfId="0" applyFont="1" applyAlignment="1">
      <alignment horizontal="justify" vertical="center"/>
    </xf>
    <xf numFmtId="0" fontId="1" fillId="0" borderId="6" xfId="0" applyFont="1" applyBorder="1" applyAlignment="1">
      <alignment horizontal="justify" vertical="center"/>
    </xf>
    <xf numFmtId="2" fontId="5" fillId="2" borderId="3" xfId="3" applyNumberFormat="1" applyFont="1" applyFill="1" applyBorder="1" applyAlignment="1" applyProtection="1">
      <alignment horizontal="center" vertical="center"/>
      <protection hidden="1"/>
    </xf>
    <xf numFmtId="0" fontId="1" fillId="2" borderId="22" xfId="0" applyFont="1" applyFill="1" applyBorder="1" applyProtection="1">
      <protection hidden="1"/>
    </xf>
    <xf numFmtId="0" fontId="1" fillId="2" borderId="20" xfId="0" applyFont="1" applyFill="1" applyBorder="1" applyProtection="1">
      <protection hidden="1"/>
    </xf>
    <xf numFmtId="0" fontId="1" fillId="2" borderId="21" xfId="0" applyFont="1" applyFill="1" applyBorder="1" applyProtection="1">
      <protection hidden="1"/>
    </xf>
    <xf numFmtId="0" fontId="29" fillId="6" borderId="0" xfId="0" applyFont="1" applyFill="1" applyBorder="1" applyAlignment="1" applyProtection="1">
      <alignment vertical="center"/>
      <protection hidden="1"/>
    </xf>
    <xf numFmtId="0" fontId="29" fillId="6" borderId="1" xfId="0" applyFont="1" applyFill="1" applyBorder="1" applyAlignment="1" applyProtection="1">
      <alignment vertical="center"/>
      <protection hidden="1"/>
    </xf>
    <xf numFmtId="0" fontId="1" fillId="2" borderId="2" xfId="0" applyFont="1" applyFill="1" applyBorder="1" applyProtection="1">
      <protection hidden="1"/>
    </xf>
    <xf numFmtId="2" fontId="1" fillId="0" borderId="11" xfId="0" applyNumberFormat="1" applyFont="1" applyFill="1" applyBorder="1" applyProtection="1">
      <protection hidden="1"/>
    </xf>
    <xf numFmtId="2" fontId="1" fillId="0" borderId="13" xfId="0" applyNumberFormat="1" applyFont="1" applyFill="1" applyBorder="1" applyProtection="1">
      <protection hidden="1"/>
    </xf>
    <xf numFmtId="2" fontId="5" fillId="2" borderId="3" xfId="0" applyNumberFormat="1" applyFont="1" applyFill="1" applyBorder="1" applyAlignment="1" applyProtection="1">
      <alignment horizontal="right"/>
      <protection hidden="1"/>
    </xf>
    <xf numFmtId="0" fontId="1" fillId="5" borderId="0" xfId="0" applyFont="1" applyFill="1" applyProtection="1">
      <protection hidden="1"/>
    </xf>
    <xf numFmtId="9" fontId="1" fillId="0" borderId="62" xfId="4" applyNumberFormat="1" applyFont="1" applyFill="1" applyBorder="1" applyProtection="1">
      <protection hidden="1"/>
    </xf>
    <xf numFmtId="2" fontId="1" fillId="0" borderId="62" xfId="4" applyNumberFormat="1" applyFont="1" applyFill="1" applyBorder="1" applyProtection="1">
      <protection hidden="1"/>
    </xf>
    <xf numFmtId="2" fontId="1" fillId="0" borderId="5" xfId="4" applyNumberFormat="1" applyFont="1" applyFill="1" applyBorder="1" applyProtection="1">
      <protection hidden="1"/>
    </xf>
    <xf numFmtId="2" fontId="1" fillId="0" borderId="27" xfId="4" applyNumberFormat="1" applyFont="1" applyFill="1" applyBorder="1" applyProtection="1">
      <protection hidden="1"/>
    </xf>
    <xf numFmtId="2" fontId="1" fillId="0" borderId="11" xfId="4" applyNumberFormat="1" applyFont="1" applyFill="1" applyBorder="1" applyProtection="1">
      <protection hidden="1"/>
    </xf>
    <xf numFmtId="2" fontId="1" fillId="0" borderId="28" xfId="4" applyNumberFormat="1" applyFont="1" applyFill="1" applyBorder="1" applyProtection="1">
      <protection hidden="1"/>
    </xf>
    <xf numFmtId="2" fontId="1" fillId="0" borderId="12" xfId="4" applyNumberFormat="1" applyFont="1" applyFill="1" applyBorder="1" applyProtection="1">
      <protection hidden="1"/>
    </xf>
    <xf numFmtId="169" fontId="1" fillId="0" borderId="43" xfId="4" applyNumberFormat="1" applyFont="1" applyFill="1" applyBorder="1" applyAlignment="1" applyProtection="1">
      <alignment vertical="top" wrapText="1"/>
      <protection hidden="1"/>
    </xf>
    <xf numFmtId="2" fontId="1" fillId="0" borderId="58" xfId="4" applyNumberFormat="1" applyFont="1" applyFill="1" applyBorder="1" applyProtection="1">
      <protection hidden="1"/>
    </xf>
    <xf numFmtId="169" fontId="1" fillId="0" borderId="58" xfId="4" applyNumberFormat="1" applyFont="1" applyFill="1" applyBorder="1" applyProtection="1">
      <protection hidden="1"/>
    </xf>
    <xf numFmtId="2" fontId="1" fillId="0" borderId="14" xfId="4" applyNumberFormat="1" applyFont="1" applyFill="1" applyBorder="1" applyProtection="1">
      <protection hidden="1"/>
    </xf>
    <xf numFmtId="0" fontId="1" fillId="2" borderId="29" xfId="0" applyFont="1" applyFill="1" applyBorder="1" applyProtection="1">
      <protection hidden="1"/>
    </xf>
    <xf numFmtId="0" fontId="1" fillId="2" borderId="16" xfId="0" applyFont="1" applyFill="1" applyBorder="1" applyProtection="1">
      <protection hidden="1"/>
    </xf>
    <xf numFmtId="0" fontId="1" fillId="2" borderId="17" xfId="0" applyFont="1" applyFill="1" applyBorder="1" applyProtection="1">
      <protection hidden="1"/>
    </xf>
    <xf numFmtId="169" fontId="1" fillId="0" borderId="14" xfId="3" applyNumberFormat="1" applyFont="1" applyFill="1" applyBorder="1" applyAlignment="1" applyProtection="1">
      <alignment horizontal="justify"/>
      <protection hidden="1"/>
    </xf>
    <xf numFmtId="0" fontId="1" fillId="0" borderId="0" xfId="0" applyFont="1" applyFill="1" applyBorder="1" applyProtection="1">
      <protection hidden="1"/>
    </xf>
    <xf numFmtId="2" fontId="5" fillId="2" borderId="0" xfId="0" applyNumberFormat="1" applyFont="1" applyFill="1" applyBorder="1" applyAlignment="1" applyProtection="1">
      <alignment horizontal="right"/>
      <protection hidden="1"/>
    </xf>
    <xf numFmtId="2" fontId="5" fillId="0" borderId="0" xfId="7" applyNumberFormat="1" applyFont="1" applyFill="1" applyBorder="1" applyAlignment="1" applyProtection="1">
      <alignment horizontal="right"/>
      <protection hidden="1"/>
    </xf>
    <xf numFmtId="0" fontId="1" fillId="0" borderId="22" xfId="0" applyFont="1" applyBorder="1" applyProtection="1">
      <protection hidden="1"/>
    </xf>
    <xf numFmtId="0" fontId="1" fillId="0" borderId="20" xfId="0" applyFont="1" applyBorder="1" applyProtection="1">
      <protection hidden="1"/>
    </xf>
    <xf numFmtId="0" fontId="1" fillId="0" borderId="21" xfId="0" applyFont="1" applyBorder="1" applyProtection="1">
      <protection hidden="1"/>
    </xf>
    <xf numFmtId="0" fontId="1"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15" fillId="3" borderId="0" xfId="0" applyFont="1" applyFill="1" applyAlignment="1" applyProtection="1">
      <alignment vertical="center"/>
      <protection hidden="1"/>
    </xf>
    <xf numFmtId="0" fontId="13" fillId="3" borderId="0" xfId="0" applyFont="1" applyFill="1" applyAlignment="1" applyProtection="1">
      <alignment vertical="center"/>
      <protection hidden="1"/>
    </xf>
    <xf numFmtId="166" fontId="1" fillId="5" borderId="0" xfId="3" applyNumberFormat="1" applyFont="1" applyFill="1" applyBorder="1" applyAlignment="1" applyProtection="1">
      <alignment horizontal="justify"/>
      <protection locked="0"/>
    </xf>
    <xf numFmtId="0" fontId="1" fillId="2" borderId="0" xfId="0" applyFont="1" applyFill="1" applyProtection="1">
      <protection hidden="1"/>
    </xf>
    <xf numFmtId="0" fontId="16" fillId="3" borderId="0" xfId="0" applyFont="1" applyFill="1" applyProtection="1">
      <protection hidden="1"/>
    </xf>
    <xf numFmtId="0" fontId="29" fillId="3" borderId="0" xfId="0" applyFont="1" applyFill="1" applyAlignment="1" applyProtection="1">
      <alignment vertical="center"/>
      <protection hidden="1"/>
    </xf>
    <xf numFmtId="2" fontId="5" fillId="5" borderId="0" xfId="7" applyNumberFormat="1" applyFont="1" applyFill="1" applyBorder="1" applyAlignment="1" applyProtection="1">
      <alignment horizontal="left"/>
      <protection hidden="1"/>
    </xf>
    <xf numFmtId="0" fontId="30" fillId="2" borderId="0" xfId="0" applyFont="1" applyFill="1" applyBorder="1" applyAlignment="1" applyProtection="1">
      <alignment horizontal="center"/>
      <protection hidden="1"/>
    </xf>
    <xf numFmtId="0" fontId="31" fillId="2" borderId="0" xfId="0" applyFont="1" applyFill="1" applyBorder="1" applyAlignment="1" applyProtection="1">
      <alignment horizontal="center"/>
      <protection hidden="1"/>
    </xf>
    <xf numFmtId="0" fontId="1" fillId="5" borderId="20" xfId="0" applyFont="1" applyFill="1" applyBorder="1" applyProtection="1">
      <protection hidden="1"/>
    </xf>
    <xf numFmtId="0" fontId="1" fillId="2" borderId="0" xfId="0" applyFont="1" applyFill="1" applyBorder="1" applyAlignment="1" applyProtection="1">
      <alignment horizontal="left" indent="4"/>
      <protection hidden="1"/>
    </xf>
    <xf numFmtId="0" fontId="2" fillId="2" borderId="0" xfId="1" applyFont="1" applyFill="1" applyBorder="1" applyAlignment="1" applyProtection="1">
      <protection hidden="1"/>
    </xf>
    <xf numFmtId="2" fontId="1" fillId="0" borderId="13" xfId="7" applyNumberFormat="1" applyFont="1" applyFill="1" applyBorder="1" applyProtection="1">
      <protection hidden="1"/>
    </xf>
    <xf numFmtId="0" fontId="1" fillId="5" borderId="22" xfId="0" applyFont="1" applyFill="1" applyBorder="1" applyAlignment="1" applyProtection="1">
      <alignment wrapText="1"/>
      <protection hidden="1"/>
    </xf>
    <xf numFmtId="0" fontId="1" fillId="5" borderId="20" xfId="0" applyFont="1" applyFill="1" applyBorder="1" applyProtection="1">
      <protection locked="0"/>
    </xf>
    <xf numFmtId="0" fontId="1" fillId="5" borderId="20" xfId="0" applyFont="1" applyFill="1" applyBorder="1" applyProtection="1"/>
    <xf numFmtId="9" fontId="1" fillId="0" borderId="0" xfId="4" applyNumberFormat="1" applyFont="1" applyFill="1" applyBorder="1" applyProtection="1">
      <protection hidden="1"/>
    </xf>
    <xf numFmtId="1" fontId="1" fillId="0" borderId="0" xfId="4" applyNumberFormat="1" applyFont="1" applyFill="1" applyBorder="1" applyProtection="1">
      <protection hidden="1"/>
    </xf>
    <xf numFmtId="169" fontId="1" fillId="0" borderId="1" xfId="4" applyNumberFormat="1" applyFont="1" applyFill="1" applyBorder="1" applyProtection="1">
      <protection hidden="1"/>
    </xf>
    <xf numFmtId="169" fontId="1" fillId="0" borderId="0" xfId="4" applyNumberFormat="1" applyFont="1" applyFill="1" applyBorder="1" applyProtection="1">
      <protection hidden="1"/>
    </xf>
    <xf numFmtId="169" fontId="1" fillId="0" borderId="16" xfId="4" applyNumberFormat="1" applyFont="1" applyFill="1" applyBorder="1" applyAlignment="1" applyProtection="1">
      <alignment vertical="top" wrapText="1"/>
      <protection hidden="1"/>
    </xf>
    <xf numFmtId="169" fontId="1" fillId="0" borderId="16" xfId="4" applyNumberFormat="1" applyFont="1" applyFill="1" applyBorder="1" applyProtection="1">
      <protection hidden="1"/>
    </xf>
    <xf numFmtId="169" fontId="1" fillId="0" borderId="17" xfId="4" applyNumberFormat="1" applyFont="1" applyFill="1" applyBorder="1" applyProtection="1">
      <protection hidden="1"/>
    </xf>
    <xf numFmtId="0" fontId="1" fillId="5" borderId="22" xfId="0" applyFont="1" applyFill="1" applyBorder="1" applyProtection="1">
      <protection hidden="1"/>
    </xf>
    <xf numFmtId="0" fontId="1" fillId="5" borderId="1" xfId="0" applyFont="1" applyFill="1" applyBorder="1" applyProtection="1">
      <protection hidden="1"/>
    </xf>
    <xf numFmtId="2" fontId="1" fillId="5" borderId="0" xfId="8" applyNumberFormat="1" applyFont="1" applyFill="1" applyBorder="1" applyAlignment="1" applyProtection="1">
      <alignment horizontal="center" vertical="center"/>
      <protection hidden="1"/>
    </xf>
    <xf numFmtId="0" fontId="1" fillId="5" borderId="17" xfId="0" applyFont="1" applyFill="1" applyBorder="1" applyProtection="1">
      <protection hidden="1"/>
    </xf>
    <xf numFmtId="0" fontId="1" fillId="3" borderId="0" xfId="6" applyFont="1" applyFill="1" applyBorder="1" applyProtection="1">
      <protection hidden="1"/>
    </xf>
    <xf numFmtId="0" fontId="1" fillId="5" borderId="0" xfId="0" applyFont="1" applyFill="1" applyBorder="1" applyAlignment="1" applyProtection="1">
      <alignment wrapText="1"/>
      <protection hidden="1"/>
    </xf>
    <xf numFmtId="9" fontId="1" fillId="3" borderId="0" xfId="9" applyFont="1" applyFill="1" applyBorder="1" applyProtection="1">
      <protection hidden="1"/>
    </xf>
    <xf numFmtId="0" fontId="1" fillId="2" borderId="0" xfId="0" applyFont="1" applyFill="1" applyBorder="1" applyAlignment="1" applyProtection="1">
      <protection hidden="1"/>
    </xf>
    <xf numFmtId="0" fontId="1" fillId="5" borderId="0" xfId="0" applyFont="1" applyFill="1" applyBorder="1" applyProtection="1"/>
    <xf numFmtId="0" fontId="1" fillId="0" borderId="0" xfId="0" applyFont="1"/>
    <xf numFmtId="9" fontId="1" fillId="2" borderId="4" xfId="8" applyFont="1" applyFill="1" applyBorder="1" applyAlignment="1" applyProtection="1">
      <alignment horizontal="center" vertical="center"/>
      <protection hidden="1"/>
    </xf>
    <xf numFmtId="2" fontId="1" fillId="2" borderId="5" xfId="0" applyNumberFormat="1" applyFont="1" applyFill="1" applyBorder="1" applyAlignment="1" applyProtection="1">
      <alignment horizontal="center" vertical="center"/>
      <protection hidden="1"/>
    </xf>
    <xf numFmtId="2" fontId="1" fillId="2" borderId="6" xfId="3" applyNumberFormat="1" applyFont="1" applyFill="1" applyBorder="1" applyAlignment="1" applyProtection="1">
      <alignment horizontal="center" vertical="center"/>
      <protection hidden="1"/>
    </xf>
    <xf numFmtId="9" fontId="1" fillId="2" borderId="6" xfId="8" applyFont="1" applyFill="1" applyBorder="1" applyAlignment="1" applyProtection="1">
      <alignment horizontal="center" vertical="center"/>
      <protection hidden="1"/>
    </xf>
    <xf numFmtId="2" fontId="1" fillId="2" borderId="6" xfId="0" applyNumberFormat="1" applyFont="1" applyFill="1" applyBorder="1" applyAlignment="1" applyProtection="1">
      <alignment horizontal="center" vertical="center" wrapText="1"/>
      <protection hidden="1"/>
    </xf>
    <xf numFmtId="9" fontId="1" fillId="2" borderId="6" xfId="8" applyFont="1" applyFill="1" applyBorder="1" applyAlignment="1" applyProtection="1">
      <alignment horizontal="center" vertical="center" wrapText="1"/>
      <protection hidden="1"/>
    </xf>
    <xf numFmtId="2" fontId="1" fillId="2" borderId="0" xfId="3" applyNumberFormat="1" applyFont="1" applyFill="1" applyBorder="1" applyAlignment="1" applyProtection="1">
      <alignment horizontal="center" vertical="center"/>
      <protection hidden="1"/>
    </xf>
    <xf numFmtId="2" fontId="1" fillId="2" borderId="7" xfId="0" applyNumberFormat="1" applyFont="1" applyFill="1" applyBorder="1" applyAlignment="1" applyProtection="1">
      <alignment horizontal="center" vertical="center"/>
      <protection hidden="1"/>
    </xf>
    <xf numFmtId="9" fontId="1" fillId="2" borderId="7" xfId="8" applyFont="1" applyFill="1" applyBorder="1" applyAlignment="1" applyProtection="1">
      <alignment horizontal="center" vertical="center"/>
      <protection hidden="1"/>
    </xf>
    <xf numFmtId="2" fontId="1" fillId="2" borderId="40" xfId="0" applyNumberFormat="1" applyFont="1" applyFill="1" applyBorder="1" applyAlignment="1" applyProtection="1">
      <alignment horizontal="center" vertical="center"/>
      <protection hidden="1"/>
    </xf>
    <xf numFmtId="10" fontId="1" fillId="0" borderId="3" xfId="9" applyNumberFormat="1" applyFont="1" applyFill="1" applyBorder="1" applyAlignment="1" applyProtection="1">
      <alignment horizontal="center"/>
      <protection hidden="1"/>
    </xf>
    <xf numFmtId="0" fontId="1" fillId="2" borderId="2" xfId="0" applyFont="1" applyFill="1" applyBorder="1" applyAlignment="1" applyProtection="1">
      <protection hidden="1"/>
    </xf>
    <xf numFmtId="10" fontId="1" fillId="0" borderId="25" xfId="9" applyNumberFormat="1" applyFont="1" applyFill="1" applyBorder="1" applyAlignment="1" applyProtection="1">
      <alignment horizontal="center"/>
      <protection hidden="1"/>
    </xf>
    <xf numFmtId="10" fontId="1" fillId="2" borderId="0" xfId="0" applyNumberFormat="1" applyFont="1" applyFill="1" applyBorder="1" applyAlignment="1" applyProtection="1">
      <alignment horizontal="center"/>
      <protection hidden="1"/>
    </xf>
    <xf numFmtId="0" fontId="1" fillId="2" borderId="0" xfId="0" applyFont="1" applyFill="1" applyBorder="1" applyAlignment="1" applyProtection="1">
      <alignment horizontal="right"/>
      <protection hidden="1"/>
    </xf>
    <xf numFmtId="10" fontId="1" fillId="5" borderId="0" xfId="9" applyNumberFormat="1" applyFont="1" applyFill="1" applyBorder="1" applyAlignment="1" applyProtection="1">
      <alignment horizontal="center"/>
      <protection hidden="1"/>
    </xf>
    <xf numFmtId="3" fontId="1" fillId="2" borderId="3" xfId="0" applyNumberFormat="1" applyFont="1" applyFill="1" applyBorder="1" applyAlignment="1" applyProtection="1">
      <alignment horizontal="center"/>
      <protection hidden="1"/>
    </xf>
    <xf numFmtId="1" fontId="1" fillId="5" borderId="0" xfId="0" applyNumberFormat="1" applyFont="1" applyFill="1" applyBorder="1" applyAlignment="1" applyProtection="1">
      <alignment horizontal="center"/>
      <protection hidden="1"/>
    </xf>
    <xf numFmtId="3" fontId="1" fillId="2" borderId="6" xfId="0" applyNumberFormat="1" applyFont="1" applyFill="1" applyBorder="1" applyAlignment="1" applyProtection="1">
      <alignment horizontal="center"/>
      <protection hidden="1"/>
    </xf>
    <xf numFmtId="1" fontId="1" fillId="5" borderId="6" xfId="9" applyNumberFormat="1" applyFont="1" applyFill="1" applyBorder="1" applyAlignment="1" applyProtection="1">
      <alignment horizontal="center"/>
      <protection hidden="1"/>
    </xf>
    <xf numFmtId="0" fontId="29" fillId="0" borderId="0" xfId="0" applyFont="1" applyFill="1" applyBorder="1" applyAlignment="1" applyProtection="1">
      <alignment vertical="center"/>
      <protection hidden="1"/>
    </xf>
    <xf numFmtId="0" fontId="29" fillId="3" borderId="0" xfId="0" applyFont="1" applyFill="1" applyBorder="1" applyProtection="1">
      <protection hidden="1"/>
    </xf>
    <xf numFmtId="0" fontId="29" fillId="3" borderId="0" xfId="0" applyFont="1" applyFill="1" applyProtection="1">
      <protection hidden="1"/>
    </xf>
    <xf numFmtId="0" fontId="5" fillId="3" borderId="0" xfId="0" applyFont="1" applyFill="1" applyBorder="1" applyProtection="1">
      <protection hidden="1"/>
    </xf>
    <xf numFmtId="0" fontId="29" fillId="5" borderId="0" xfId="0" applyFont="1" applyFill="1" applyAlignment="1" applyProtection="1">
      <alignment vertical="center"/>
      <protection hidden="1"/>
    </xf>
    <xf numFmtId="0" fontId="29" fillId="3" borderId="0" xfId="0" applyFont="1" applyFill="1" applyBorder="1" applyAlignment="1" applyProtection="1">
      <alignment vertical="center"/>
      <protection hidden="1"/>
    </xf>
    <xf numFmtId="0" fontId="5" fillId="2" borderId="31" xfId="0" applyFont="1" applyFill="1" applyBorder="1" applyAlignment="1" applyProtection="1">
      <alignment horizontal="center" vertical="center"/>
      <protection hidden="1"/>
    </xf>
    <xf numFmtId="0" fontId="5" fillId="2" borderId="32" xfId="0" applyFont="1" applyFill="1" applyBorder="1" applyAlignment="1" applyProtection="1">
      <alignment horizontal="center" vertical="center"/>
      <protection hidden="1"/>
    </xf>
    <xf numFmtId="0" fontId="5" fillId="2" borderId="33"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wrapText="1"/>
      <protection hidden="1"/>
    </xf>
    <xf numFmtId="9" fontId="1" fillId="2" borderId="4" xfId="8" applyFont="1" applyFill="1" applyBorder="1" applyAlignment="1" applyProtection="1">
      <alignment horizontal="center" vertical="center" wrapText="1"/>
      <protection hidden="1"/>
    </xf>
    <xf numFmtId="0" fontId="1" fillId="2" borderId="19"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top" wrapText="1"/>
      <protection hidden="1"/>
    </xf>
    <xf numFmtId="0" fontId="32" fillId="11" borderId="0" xfId="0" applyFont="1" applyFill="1" applyBorder="1" applyAlignment="1">
      <alignment horizontal="center" vertical="center" wrapText="1"/>
    </xf>
    <xf numFmtId="1" fontId="32" fillId="11" borderId="0" xfId="0" applyNumberFormat="1" applyFont="1" applyFill="1" applyBorder="1" applyAlignment="1">
      <alignment horizontal="center" vertical="center" wrapText="1"/>
    </xf>
    <xf numFmtId="0" fontId="1" fillId="0" borderId="6"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center" wrapText="1"/>
      <protection hidden="1"/>
    </xf>
    <xf numFmtId="0" fontId="1" fillId="2" borderId="34"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left"/>
      <protection hidden="1"/>
    </xf>
    <xf numFmtId="10" fontId="5" fillId="2" borderId="0" xfId="0" applyNumberFormat="1" applyFont="1" applyFill="1" applyBorder="1" applyAlignment="1" applyProtection="1">
      <alignment horizontal="left"/>
      <protection hidden="1"/>
    </xf>
    <xf numFmtId="0" fontId="1" fillId="2" borderId="0" xfId="0" applyFont="1" applyFill="1" applyBorder="1" applyAlignment="1" applyProtection="1">
      <alignment vertical="center" wrapText="1"/>
      <protection hidden="1"/>
    </xf>
    <xf numFmtId="1" fontId="5" fillId="2" borderId="0" xfId="0" applyNumberFormat="1" applyFont="1" applyFill="1" applyBorder="1" applyAlignment="1" applyProtection="1">
      <alignment horizontal="right"/>
      <protection hidden="1"/>
    </xf>
    <xf numFmtId="0" fontId="1" fillId="5" borderId="0" xfId="0" applyFont="1" applyFill="1"/>
    <xf numFmtId="1" fontId="1" fillId="5" borderId="3" xfId="3" applyNumberFormat="1" applyFont="1" applyFill="1" applyBorder="1"/>
    <xf numFmtId="3" fontId="1" fillId="5" borderId="3" xfId="3" applyNumberFormat="1" applyFont="1" applyFill="1" applyBorder="1"/>
    <xf numFmtId="0" fontId="1" fillId="5" borderId="24" xfId="0" applyFont="1" applyFill="1" applyBorder="1" applyAlignment="1">
      <alignment horizontal="center"/>
    </xf>
    <xf numFmtId="9" fontId="1" fillId="5" borderId="53" xfId="8" applyFont="1" applyFill="1" applyBorder="1" applyAlignment="1">
      <alignment horizontal="center"/>
    </xf>
    <xf numFmtId="0" fontId="1" fillId="5" borderId="37" xfId="0" applyFont="1" applyFill="1" applyBorder="1" applyAlignment="1">
      <alignment horizontal="center"/>
    </xf>
    <xf numFmtId="9" fontId="1" fillId="5" borderId="38" xfId="8" applyFont="1" applyFill="1" applyBorder="1" applyAlignment="1">
      <alignment horizontal="center"/>
    </xf>
    <xf numFmtId="1" fontId="1" fillId="5" borderId="18" xfId="3" applyNumberFormat="1" applyFont="1" applyFill="1" applyBorder="1"/>
    <xf numFmtId="3" fontId="1" fillId="5" borderId="18" xfId="3" applyNumberFormat="1" applyFont="1" applyFill="1" applyBorder="1"/>
    <xf numFmtId="0" fontId="1" fillId="5" borderId="39" xfId="0" applyFont="1" applyFill="1" applyBorder="1" applyAlignment="1">
      <alignment horizontal="center"/>
    </xf>
    <xf numFmtId="9" fontId="1" fillId="5" borderId="54" xfId="8" applyFont="1" applyFill="1" applyBorder="1" applyAlignment="1">
      <alignment horizontal="center"/>
    </xf>
    <xf numFmtId="0" fontId="1" fillId="4" borderId="45" xfId="0" applyFont="1" applyFill="1" applyBorder="1"/>
    <xf numFmtId="0" fontId="1" fillId="5" borderId="50" xfId="0" applyFont="1" applyFill="1" applyBorder="1"/>
    <xf numFmtId="0" fontId="1" fillId="5" borderId="23" xfId="0" applyFont="1" applyFill="1" applyBorder="1"/>
    <xf numFmtId="0" fontId="1" fillId="5" borderId="30" xfId="0" applyFont="1" applyFill="1" applyBorder="1"/>
    <xf numFmtId="0" fontId="1" fillId="5" borderId="0" xfId="0" applyFont="1" applyFill="1" applyBorder="1" applyAlignment="1">
      <alignment horizontal="center"/>
    </xf>
    <xf numFmtId="9" fontId="1" fillId="5" borderId="0" xfId="8" applyFont="1" applyFill="1" applyBorder="1" applyAlignment="1">
      <alignment horizontal="center"/>
    </xf>
    <xf numFmtId="1" fontId="15" fillId="5" borderId="3" xfId="0" applyNumberFormat="1" applyFont="1" applyFill="1" applyBorder="1" applyAlignment="1">
      <alignment horizontal="right"/>
    </xf>
    <xf numFmtId="0" fontId="19" fillId="5" borderId="24" xfId="0" applyFont="1" applyFill="1" applyBorder="1" applyAlignment="1">
      <alignment horizontal="center"/>
    </xf>
    <xf numFmtId="0" fontId="19" fillId="5" borderId="1" xfId="0" applyFont="1" applyFill="1" applyBorder="1" applyAlignment="1">
      <alignment horizontal="center"/>
    </xf>
    <xf numFmtId="0" fontId="19" fillId="5" borderId="37" xfId="0" applyFont="1" applyFill="1" applyBorder="1" applyAlignment="1">
      <alignment horizontal="center"/>
    </xf>
    <xf numFmtId="1" fontId="15" fillId="5" borderId="3" xfId="3" applyNumberFormat="1" applyFont="1" applyFill="1" applyBorder="1" applyAlignment="1">
      <alignment horizontal="right"/>
    </xf>
    <xf numFmtId="1" fontId="15" fillId="5" borderId="18" xfId="3" applyNumberFormat="1" applyFont="1" applyFill="1" applyBorder="1" applyAlignment="1">
      <alignment horizontal="right"/>
    </xf>
    <xf numFmtId="0" fontId="19" fillId="5" borderId="0" xfId="0" applyFont="1" applyFill="1" applyBorder="1" applyAlignment="1">
      <alignment horizontal="center"/>
    </xf>
    <xf numFmtId="0" fontId="19" fillId="5" borderId="39" xfId="0" applyFont="1" applyFill="1" applyBorder="1" applyAlignment="1">
      <alignment horizontal="center"/>
    </xf>
    <xf numFmtId="3" fontId="15" fillId="5" borderId="8" xfId="0" applyNumberFormat="1" applyFont="1" applyFill="1" applyBorder="1"/>
    <xf numFmtId="164" fontId="19" fillId="5" borderId="23" xfId="0" applyNumberFormat="1" applyFont="1" applyFill="1" applyBorder="1" applyAlignment="1">
      <alignment horizontal="left"/>
    </xf>
    <xf numFmtId="166" fontId="19" fillId="5" borderId="18" xfId="10" applyNumberFormat="1" applyFont="1" applyFill="1" applyBorder="1" applyAlignment="1"/>
    <xf numFmtId="166" fontId="19" fillId="5" borderId="0" xfId="10" applyNumberFormat="1" applyFont="1" applyFill="1" applyBorder="1" applyAlignment="1"/>
    <xf numFmtId="166" fontId="19" fillId="5" borderId="47" xfId="10" applyNumberFormat="1" applyFont="1" applyFill="1" applyBorder="1" applyAlignment="1"/>
    <xf numFmtId="166" fontId="19" fillId="5" borderId="3" xfId="10" applyNumberFormat="1" applyFont="1" applyFill="1" applyBorder="1" applyAlignment="1"/>
    <xf numFmtId="10" fontId="19" fillId="5" borderId="23" xfId="10" applyNumberFormat="1" applyFont="1" applyFill="1" applyBorder="1" applyAlignment="1"/>
    <xf numFmtId="170" fontId="19" fillId="5" borderId="23" xfId="0" applyNumberFormat="1" applyFont="1" applyFill="1" applyBorder="1" applyAlignment="1"/>
    <xf numFmtId="10" fontId="19" fillId="5" borderId="23" xfId="3" applyNumberFormat="1" applyFont="1" applyFill="1" applyBorder="1" applyAlignment="1"/>
    <xf numFmtId="10" fontId="19" fillId="5" borderId="29" xfId="3" applyNumberFormat="1" applyFont="1" applyFill="1" applyBorder="1" applyAlignment="1"/>
    <xf numFmtId="170" fontId="19" fillId="5" borderId="0" xfId="0" applyNumberFormat="1" applyFont="1" applyFill="1" applyBorder="1" applyAlignment="1"/>
    <xf numFmtId="10" fontId="19" fillId="5" borderId="0" xfId="3" applyNumberFormat="1" applyFont="1" applyFill="1" applyBorder="1" applyAlignment="1"/>
    <xf numFmtId="0" fontId="1" fillId="5" borderId="3" xfId="0" applyFont="1" applyFill="1" applyBorder="1"/>
    <xf numFmtId="3" fontId="5" fillId="5" borderId="3" xfId="0" applyNumberFormat="1" applyFont="1" applyFill="1" applyBorder="1" applyAlignment="1" applyProtection="1">
      <alignment horizontal="center"/>
      <protection hidden="1"/>
    </xf>
    <xf numFmtId="2" fontId="1" fillId="0" borderId="5" xfId="0" applyNumberFormat="1" applyFont="1" applyFill="1" applyBorder="1" applyProtection="1">
      <protection hidden="1"/>
    </xf>
    <xf numFmtId="0" fontId="5" fillId="0" borderId="3" xfId="0" applyFont="1" applyFill="1" applyBorder="1" applyAlignment="1" applyProtection="1">
      <alignment horizontal="center" vertical="center"/>
      <protection hidden="1"/>
    </xf>
    <xf numFmtId="2" fontId="15" fillId="0" borderId="65" xfId="0" applyNumberFormat="1" applyFont="1" applyFill="1" applyBorder="1" applyAlignment="1" applyProtection="1">
      <alignment vertical="center" wrapText="1"/>
      <protection hidden="1"/>
    </xf>
    <xf numFmtId="0" fontId="5" fillId="2" borderId="3" xfId="0" applyFont="1" applyFill="1" applyBorder="1" applyAlignment="1" applyProtection="1">
      <alignment horizontal="center"/>
      <protection hidden="1"/>
    </xf>
    <xf numFmtId="169" fontId="5" fillId="0" borderId="3" xfId="3" applyNumberFormat="1" applyFont="1" applyFill="1" applyBorder="1" applyAlignment="1" applyProtection="1">
      <alignment horizontal="right"/>
      <protection hidden="1"/>
    </xf>
    <xf numFmtId="0" fontId="1" fillId="0" borderId="7" xfId="0" applyFont="1" applyFill="1" applyBorder="1" applyAlignment="1" applyProtection="1">
      <alignment horizontal="center" vertical="center" wrapText="1"/>
      <protection hidden="1"/>
    </xf>
    <xf numFmtId="0" fontId="35" fillId="0" borderId="0" xfId="0" applyFont="1" applyAlignment="1">
      <alignment horizontal="justify" vertical="center"/>
    </xf>
    <xf numFmtId="0" fontId="35" fillId="0" borderId="0" xfId="0" applyFont="1"/>
    <xf numFmtId="0" fontId="1" fillId="5" borderId="0" xfId="0" applyFont="1" applyFill="1" applyBorder="1" applyAlignment="1">
      <alignment horizontal="left" vertical="top" wrapText="1"/>
    </xf>
    <xf numFmtId="0" fontId="27" fillId="12" borderId="0" xfId="0" applyFont="1" applyFill="1" applyProtection="1">
      <protection hidden="1"/>
    </xf>
    <xf numFmtId="0" fontId="27" fillId="12" borderId="0" xfId="0" applyFont="1" applyFill="1" applyBorder="1" applyAlignment="1" applyProtection="1">
      <protection hidden="1"/>
    </xf>
    <xf numFmtId="0" fontId="5" fillId="12" borderId="0" xfId="0" applyFont="1" applyFill="1" applyProtection="1">
      <protection hidden="1"/>
    </xf>
    <xf numFmtId="0" fontId="1" fillId="12" borderId="0" xfId="0" applyFont="1" applyFill="1" applyProtection="1">
      <protection hidden="1"/>
    </xf>
    <xf numFmtId="0" fontId="1" fillId="12" borderId="0" xfId="0" applyFont="1" applyFill="1" applyBorder="1" applyAlignment="1" applyProtection="1">
      <protection hidden="1"/>
    </xf>
    <xf numFmtId="0" fontId="14" fillId="12" borderId="0" xfId="0" applyFont="1" applyFill="1" applyBorder="1" applyAlignment="1" applyProtection="1">
      <protection hidden="1"/>
    </xf>
    <xf numFmtId="0" fontId="14" fillId="3" borderId="0" xfId="0" applyFont="1" applyFill="1" applyBorder="1" applyProtection="1">
      <protection hidden="1"/>
    </xf>
    <xf numFmtId="0" fontId="17" fillId="3" borderId="0" xfId="0" applyFont="1" applyFill="1" applyProtection="1">
      <protection hidden="1"/>
    </xf>
    <xf numFmtId="0" fontId="14" fillId="3" borderId="0" xfId="0" applyFont="1" applyFill="1" applyProtection="1">
      <protection hidden="1"/>
    </xf>
    <xf numFmtId="1" fontId="14" fillId="3" borderId="0" xfId="0" applyNumberFormat="1" applyFont="1" applyFill="1" applyBorder="1" applyProtection="1">
      <protection hidden="1"/>
    </xf>
    <xf numFmtId="0" fontId="14" fillId="12" borderId="0" xfId="0" applyFont="1" applyFill="1" applyProtection="1">
      <protection hidden="1"/>
    </xf>
    <xf numFmtId="0" fontId="27" fillId="12" borderId="0" xfId="0" applyFont="1" applyFill="1" applyBorder="1" applyAlignment="1" applyProtection="1">
      <alignment wrapText="1"/>
      <protection hidden="1"/>
    </xf>
    <xf numFmtId="0" fontId="14" fillId="3" borderId="0" xfId="0" applyFont="1" applyFill="1" applyBorder="1" applyAlignment="1" applyProtection="1">
      <protection hidden="1"/>
    </xf>
    <xf numFmtId="0" fontId="1" fillId="5" borderId="6" xfId="0" applyFont="1" applyFill="1" applyBorder="1" applyAlignment="1">
      <alignment vertical="top" wrapText="1"/>
    </xf>
    <xf numFmtId="0" fontId="1" fillId="5" borderId="0" xfId="0" applyFont="1" applyFill="1" applyBorder="1" applyAlignment="1" applyProtection="1">
      <alignment horizontal="center"/>
      <protection hidden="1"/>
    </xf>
    <xf numFmtId="0" fontId="1" fillId="5" borderId="0" xfId="0" applyFont="1" applyFill="1" applyBorder="1" applyAlignment="1" applyProtection="1">
      <protection hidden="1"/>
    </xf>
    <xf numFmtId="0" fontId="5" fillId="2" borderId="42" xfId="0" applyFont="1" applyFill="1" applyBorder="1" applyAlignment="1" applyProtection="1">
      <alignment horizontal="left" vertical="center" wrapText="1"/>
      <protection hidden="1"/>
    </xf>
    <xf numFmtId="9" fontId="1" fillId="0" borderId="0" xfId="0" applyNumberFormat="1" applyFont="1" applyProtection="1">
      <protection hidden="1"/>
    </xf>
    <xf numFmtId="0" fontId="5" fillId="2" borderId="23" xfId="0" applyFont="1" applyFill="1" applyBorder="1" applyAlignment="1" applyProtection="1">
      <alignment horizontal="center" vertical="center" wrapText="1"/>
      <protection hidden="1"/>
    </xf>
    <xf numFmtId="0" fontId="0" fillId="2" borderId="22" xfId="0" applyFill="1" applyBorder="1"/>
    <xf numFmtId="0" fontId="0" fillId="2" borderId="20" xfId="0" applyFill="1" applyBorder="1"/>
    <xf numFmtId="0" fontId="0" fillId="2" borderId="21" xfId="0" applyFill="1" applyBorder="1"/>
    <xf numFmtId="0" fontId="0" fillId="3" borderId="0" xfId="0" applyFill="1"/>
    <xf numFmtId="0" fontId="36" fillId="3" borderId="0" xfId="0" applyFont="1" applyFill="1" applyProtection="1"/>
    <xf numFmtId="0" fontId="0" fillId="2" borderId="2" xfId="0" applyFill="1" applyBorder="1"/>
    <xf numFmtId="0" fontId="0" fillId="2" borderId="0" xfId="0" applyFill="1" applyBorder="1"/>
    <xf numFmtId="0" fontId="0" fillId="2" borderId="1" xfId="0" applyFill="1" applyBorder="1"/>
    <xf numFmtId="0" fontId="0" fillId="2" borderId="29" xfId="0" applyFill="1" applyBorder="1"/>
    <xf numFmtId="0" fontId="0" fillId="2" borderId="16" xfId="0" applyFill="1" applyBorder="1"/>
    <xf numFmtId="0" fontId="0" fillId="2" borderId="17" xfId="0" applyFill="1" applyBorder="1"/>
    <xf numFmtId="3" fontId="17" fillId="5" borderId="2" xfId="0" applyNumberFormat="1" applyFont="1" applyFill="1" applyBorder="1" applyAlignment="1" applyProtection="1">
      <alignment horizontal="center"/>
      <protection locked="0"/>
    </xf>
    <xf numFmtId="3" fontId="17" fillId="5" borderId="0" xfId="0" applyNumberFormat="1" applyFont="1" applyFill="1" applyBorder="1" applyAlignment="1" applyProtection="1">
      <alignment horizontal="center"/>
      <protection locked="0"/>
    </xf>
    <xf numFmtId="3" fontId="17" fillId="5" borderId="1" xfId="0" applyNumberFormat="1" applyFont="1" applyFill="1" applyBorder="1" applyAlignment="1" applyProtection="1">
      <alignment horizontal="center"/>
      <protection locked="0"/>
    </xf>
    <xf numFmtId="3" fontId="5" fillId="4" borderId="3" xfId="0" applyNumberFormat="1" applyFont="1" applyFill="1" applyBorder="1" applyAlignment="1" applyProtection="1">
      <alignment horizontal="center" wrapText="1"/>
      <protection locked="0"/>
    </xf>
    <xf numFmtId="3" fontId="5" fillId="5" borderId="3" xfId="0" applyNumberFormat="1" applyFont="1" applyFill="1" applyBorder="1" applyAlignment="1" applyProtection="1">
      <alignment horizontal="center" wrapText="1"/>
      <protection locked="0"/>
    </xf>
    <xf numFmtId="0" fontId="1" fillId="5" borderId="0" xfId="0" applyFont="1" applyFill="1" applyAlignment="1">
      <alignment wrapText="1"/>
    </xf>
    <xf numFmtId="3" fontId="5" fillId="4" borderId="23" xfId="0" applyNumberFormat="1" applyFont="1" applyFill="1" applyBorder="1" applyAlignment="1" applyProtection="1">
      <alignment wrapText="1"/>
      <protection locked="0"/>
    </xf>
    <xf numFmtId="3" fontId="5" fillId="4" borderId="3" xfId="0" applyNumberFormat="1" applyFont="1" applyFill="1" applyBorder="1" applyAlignment="1" applyProtection="1">
      <alignment wrapText="1"/>
      <protection locked="0"/>
    </xf>
    <xf numFmtId="3" fontId="5" fillId="5" borderId="0" xfId="0" applyNumberFormat="1" applyFont="1" applyFill="1" applyBorder="1" applyAlignment="1" applyProtection="1">
      <alignment wrapText="1"/>
      <protection locked="0"/>
    </xf>
    <xf numFmtId="0" fontId="1" fillId="5" borderId="0" xfId="0" applyFont="1" applyFill="1" applyBorder="1" applyAlignment="1">
      <alignment horizontal="center"/>
    </xf>
    <xf numFmtId="0" fontId="5" fillId="5" borderId="0" xfId="0" applyFont="1" applyFill="1" applyBorder="1" applyAlignment="1" applyProtection="1">
      <alignment horizontal="center" vertical="center"/>
      <protection locked="0"/>
    </xf>
    <xf numFmtId="0" fontId="5" fillId="5" borderId="0" xfId="7" applyFont="1" applyFill="1" applyBorder="1" applyProtection="1">
      <protection hidden="1"/>
    </xf>
    <xf numFmtId="0" fontId="0" fillId="2" borderId="22" xfId="0" applyFill="1" applyBorder="1" applyProtection="1"/>
    <xf numFmtId="0" fontId="0" fillId="2" borderId="20" xfId="0" applyFill="1" applyBorder="1" applyProtection="1"/>
    <xf numFmtId="0" fontId="0" fillId="2" borderId="21" xfId="0" applyFill="1" applyBorder="1" applyProtection="1"/>
    <xf numFmtId="0" fontId="36" fillId="3" borderId="2" xfId="0" applyFont="1" applyFill="1" applyBorder="1" applyProtection="1"/>
    <xf numFmtId="0" fontId="36" fillId="3" borderId="0" xfId="0" applyFont="1" applyFill="1" applyBorder="1" applyProtection="1"/>
    <xf numFmtId="0" fontId="0" fillId="3" borderId="0" xfId="0" applyFill="1" applyProtection="1"/>
    <xf numFmtId="0" fontId="36" fillId="3" borderId="2" xfId="0" applyFont="1" applyFill="1" applyBorder="1" applyAlignment="1" applyProtection="1">
      <alignment vertical="center"/>
    </xf>
    <xf numFmtId="0" fontId="36" fillId="3" borderId="0" xfId="0" applyFont="1" applyFill="1" applyBorder="1" applyAlignment="1" applyProtection="1">
      <alignment vertical="center"/>
    </xf>
    <xf numFmtId="0" fontId="36" fillId="3" borderId="0" xfId="0" applyFont="1" applyFill="1" applyAlignment="1" applyProtection="1">
      <alignment vertical="center"/>
    </xf>
    <xf numFmtId="0" fontId="0" fillId="2" borderId="2" xfId="0" applyFill="1" applyBorder="1" applyProtection="1"/>
    <xf numFmtId="0" fontId="7" fillId="2" borderId="0" xfId="0" applyNumberFormat="1" applyFont="1" applyFill="1" applyBorder="1" applyProtection="1"/>
    <xf numFmtId="0" fontId="4" fillId="2" borderId="0" xfId="0" applyFont="1" applyFill="1" applyBorder="1" applyProtection="1"/>
    <xf numFmtId="0" fontId="1" fillId="2" borderId="0" xfId="0" applyFont="1" applyFill="1" applyBorder="1" applyProtection="1"/>
    <xf numFmtId="0" fontId="0" fillId="2" borderId="1" xfId="0" applyFill="1" applyBorder="1" applyProtection="1"/>
    <xf numFmtId="0" fontId="0" fillId="2" borderId="0" xfId="0" applyFill="1" applyBorder="1" applyProtection="1"/>
    <xf numFmtId="0" fontId="4" fillId="2" borderId="2" xfId="0" applyFont="1" applyFill="1" applyBorder="1" applyProtection="1"/>
    <xf numFmtId="0" fontId="38" fillId="3" borderId="68" xfId="0" applyFont="1" applyFill="1" applyBorder="1" applyAlignment="1" applyProtection="1">
      <alignment horizontal="center"/>
    </xf>
    <xf numFmtId="0" fontId="38" fillId="3" borderId="69" xfId="0" applyFont="1" applyFill="1" applyBorder="1" applyAlignment="1" applyProtection="1">
      <alignment horizontal="center" wrapText="1"/>
    </xf>
    <xf numFmtId="0" fontId="11" fillId="2" borderId="0" xfId="0" applyFont="1" applyFill="1" applyBorder="1" applyProtection="1"/>
    <xf numFmtId="0" fontId="8" fillId="2" borderId="0" xfId="0" applyFont="1" applyFill="1" applyBorder="1" applyProtection="1"/>
    <xf numFmtId="0" fontId="4" fillId="3" borderId="0" xfId="0" applyFont="1" applyFill="1" applyProtection="1"/>
    <xf numFmtId="0" fontId="24" fillId="0" borderId="67" xfId="0" applyFont="1" applyBorder="1" applyAlignment="1" applyProtection="1">
      <alignment horizontal="center"/>
    </xf>
    <xf numFmtId="1" fontId="27" fillId="3" borderId="0" xfId="0" applyNumberFormat="1" applyFont="1" applyFill="1" applyProtection="1"/>
    <xf numFmtId="0" fontId="24" fillId="0" borderId="37" xfId="0" applyFont="1" applyBorder="1" applyAlignment="1" applyProtection="1">
      <alignment horizontal="center"/>
    </xf>
    <xf numFmtId="0" fontId="5" fillId="2" borderId="2" xfId="0" applyFont="1" applyFill="1" applyBorder="1" applyProtection="1"/>
    <xf numFmtId="0" fontId="5" fillId="2" borderId="0" xfId="0" applyFont="1" applyFill="1" applyBorder="1" applyProtection="1"/>
    <xf numFmtId="0" fontId="5" fillId="3" borderId="0" xfId="0" applyFont="1" applyFill="1" applyProtection="1"/>
    <xf numFmtId="1" fontId="0" fillId="2" borderId="3" xfId="0" applyNumberFormat="1" applyFill="1" applyBorder="1" applyAlignment="1" applyProtection="1">
      <alignment horizontal="center"/>
    </xf>
    <xf numFmtId="0" fontId="24" fillId="0" borderId="39" xfId="0" applyFont="1" applyBorder="1" applyAlignment="1" applyProtection="1">
      <alignment horizontal="center"/>
    </xf>
    <xf numFmtId="0" fontId="5" fillId="3" borderId="31" xfId="0" applyFont="1" applyFill="1" applyBorder="1" applyAlignment="1" applyProtection="1">
      <alignment horizontal="center" vertical="center" wrapText="1"/>
    </xf>
    <xf numFmtId="0" fontId="5" fillId="3" borderId="32" xfId="0" applyFont="1" applyFill="1" applyBorder="1" applyAlignment="1" applyProtection="1">
      <alignment horizontal="center" vertical="center" wrapText="1"/>
    </xf>
    <xf numFmtId="0" fontId="5" fillId="3" borderId="33" xfId="0" applyFont="1" applyFill="1" applyBorder="1" applyAlignment="1" applyProtection="1">
      <alignment horizontal="center" vertical="center" wrapText="1"/>
    </xf>
    <xf numFmtId="0" fontId="24" fillId="0" borderId="4" xfId="0" applyFont="1" applyBorder="1" applyAlignment="1" applyProtection="1">
      <alignment horizontal="center"/>
    </xf>
    <xf numFmtId="173" fontId="24" fillId="0" borderId="70" xfId="3" applyNumberFormat="1" applyFont="1" applyFill="1" applyBorder="1" applyAlignment="1" applyProtection="1">
      <alignment horizontal="center"/>
    </xf>
    <xf numFmtId="9" fontId="24" fillId="0" borderId="4" xfId="8" applyFont="1" applyBorder="1" applyAlignment="1" applyProtection="1">
      <alignment horizontal="center" vertical="center"/>
    </xf>
    <xf numFmtId="173" fontId="24" fillId="0" borderId="4" xfId="3" applyNumberFormat="1" applyFont="1" applyBorder="1" applyAlignment="1" applyProtection="1">
      <alignment horizontal="center" vertical="center"/>
    </xf>
    <xf numFmtId="3" fontId="24" fillId="0" borderId="4" xfId="3" applyNumberFormat="1" applyFont="1" applyBorder="1" applyAlignment="1" applyProtection="1">
      <alignment horizontal="center" vertical="center"/>
    </xf>
    <xf numFmtId="0" fontId="24" fillId="0" borderId="6" xfId="0" applyFont="1" applyBorder="1" applyAlignment="1" applyProtection="1">
      <alignment horizontal="center"/>
    </xf>
    <xf numFmtId="0" fontId="0" fillId="2" borderId="29" xfId="0" applyFill="1" applyBorder="1" applyProtection="1"/>
    <xf numFmtId="0" fontId="0" fillId="2" borderId="16" xfId="0" applyFill="1" applyBorder="1" applyProtection="1"/>
    <xf numFmtId="0" fontId="0" fillId="2" borderId="17" xfId="0" applyFill="1" applyBorder="1" applyProtection="1"/>
    <xf numFmtId="0" fontId="0" fillId="3" borderId="0" xfId="0" applyFill="1" applyBorder="1" applyProtection="1"/>
    <xf numFmtId="173" fontId="24" fillId="14" borderId="70" xfId="3" applyNumberFormat="1" applyFont="1" applyFill="1" applyBorder="1" applyAlignment="1" applyProtection="1">
      <alignment horizontal="center"/>
      <protection locked="0"/>
    </xf>
    <xf numFmtId="173" fontId="24" fillId="14" borderId="38" xfId="3" applyNumberFormat="1" applyFont="1" applyFill="1" applyBorder="1" applyAlignment="1" applyProtection="1">
      <alignment horizontal="center"/>
      <protection locked="0"/>
    </xf>
    <xf numFmtId="173" fontId="24" fillId="14" borderId="54" xfId="3" applyNumberFormat="1" applyFont="1" applyFill="1" applyBorder="1" applyAlignment="1" applyProtection="1">
      <alignment horizontal="center"/>
      <protection locked="0"/>
    </xf>
    <xf numFmtId="174" fontId="24" fillId="0" borderId="4" xfId="8" applyNumberFormat="1" applyFont="1" applyBorder="1" applyAlignment="1" applyProtection="1">
      <alignment horizontal="center" vertical="center"/>
    </xf>
    <xf numFmtId="0" fontId="14" fillId="2" borderId="16" xfId="0" applyFont="1" applyFill="1" applyBorder="1" applyProtection="1">
      <protection hidden="1"/>
    </xf>
    <xf numFmtId="0" fontId="1" fillId="5" borderId="16" xfId="0" applyFont="1" applyFill="1" applyBorder="1"/>
    <xf numFmtId="2" fontId="1" fillId="5" borderId="0" xfId="0" applyNumberFormat="1" applyFont="1" applyFill="1" applyBorder="1"/>
    <xf numFmtId="1" fontId="1" fillId="5" borderId="0" xfId="0" applyNumberFormat="1" applyFont="1" applyFill="1" applyBorder="1"/>
    <xf numFmtId="9" fontId="1" fillId="5" borderId="0" xfId="0" applyNumberFormat="1" applyFont="1" applyFill="1" applyBorder="1" applyAlignment="1">
      <alignment horizontal="right"/>
    </xf>
    <xf numFmtId="9" fontId="1" fillId="5" borderId="0" xfId="0" applyNumberFormat="1" applyFont="1" applyFill="1" applyBorder="1"/>
    <xf numFmtId="3" fontId="1" fillId="5" borderId="0" xfId="0" applyNumberFormat="1" applyFont="1" applyFill="1" applyBorder="1"/>
    <xf numFmtId="2" fontId="1" fillId="5" borderId="23" xfId="0" applyNumberFormat="1" applyFont="1" applyFill="1" applyBorder="1"/>
    <xf numFmtId="0" fontId="36" fillId="8" borderId="23" xfId="0" applyFont="1" applyFill="1" applyBorder="1" applyAlignment="1" applyProtection="1">
      <alignment horizontal="center" vertical="center"/>
      <protection hidden="1"/>
    </xf>
    <xf numFmtId="0" fontId="5" fillId="2" borderId="35" xfId="0" applyFont="1" applyFill="1" applyBorder="1" applyAlignment="1" applyProtection="1">
      <alignment vertical="center"/>
      <protection hidden="1"/>
    </xf>
    <xf numFmtId="2" fontId="1" fillId="2" borderId="3" xfId="0" applyNumberFormat="1" applyFont="1" applyFill="1" applyBorder="1" applyAlignment="1" applyProtection="1">
      <alignment horizontal="center" vertical="center"/>
      <protection hidden="1"/>
    </xf>
    <xf numFmtId="0" fontId="5" fillId="4" borderId="6" xfId="0" applyFont="1" applyFill="1" applyBorder="1"/>
    <xf numFmtId="0" fontId="5" fillId="4" borderId="6" xfId="0" applyFont="1" applyFill="1" applyBorder="1" applyAlignment="1">
      <alignment wrapText="1"/>
    </xf>
    <xf numFmtId="0" fontId="1" fillId="5" borderId="73" xfId="0" applyFont="1" applyFill="1" applyBorder="1"/>
    <xf numFmtId="0" fontId="1" fillId="5" borderId="25" xfId="0" applyFont="1" applyFill="1" applyBorder="1"/>
    <xf numFmtId="9" fontId="1" fillId="0" borderId="6" xfId="4" applyNumberFormat="1" applyFont="1" applyFill="1" applyBorder="1" applyProtection="1">
      <protection hidden="1"/>
    </xf>
    <xf numFmtId="3" fontId="5" fillId="4" borderId="18" xfId="0" applyNumberFormat="1" applyFont="1" applyFill="1" applyBorder="1" applyAlignment="1" applyProtection="1">
      <alignment horizontal="center" wrapText="1"/>
      <protection locked="0"/>
    </xf>
    <xf numFmtId="0" fontId="1" fillId="5" borderId="3" xfId="0" applyFont="1" applyFill="1" applyBorder="1" applyAlignment="1" applyProtection="1">
      <protection hidden="1"/>
    </xf>
    <xf numFmtId="14" fontId="5" fillId="4" borderId="3" xfId="0" applyNumberFormat="1" applyFont="1" applyFill="1" applyBorder="1" applyAlignment="1" applyProtection="1">
      <alignment horizontal="center" vertical="center"/>
      <protection locked="0"/>
    </xf>
    <xf numFmtId="3" fontId="5" fillId="4" borderId="3" xfId="3" applyNumberFormat="1" applyFont="1" applyFill="1" applyBorder="1" applyAlignment="1" applyProtection="1">
      <alignment horizontal="center" vertical="center"/>
      <protection locked="0"/>
    </xf>
    <xf numFmtId="3" fontId="5" fillId="4" borderId="3" xfId="0" applyNumberFormat="1" applyFont="1" applyFill="1" applyBorder="1" applyAlignment="1" applyProtection="1">
      <alignment horizontal="center" vertical="center"/>
      <protection locked="0"/>
    </xf>
    <xf numFmtId="167" fontId="5" fillId="4" borderId="3" xfId="0" applyNumberFormat="1" applyFont="1" applyFill="1" applyBorder="1" applyAlignment="1" applyProtection="1">
      <alignment horizontal="center" vertical="center"/>
      <protection locked="0"/>
    </xf>
    <xf numFmtId="2" fontId="5" fillId="4" borderId="3" xfId="0" applyNumberFormat="1" applyFont="1" applyFill="1" applyBorder="1" applyAlignment="1" applyProtection="1">
      <alignment horizontal="center" vertical="center"/>
      <protection locked="0"/>
    </xf>
    <xf numFmtId="2" fontId="5" fillId="4" borderId="25" xfId="7" applyNumberFormat="1" applyFont="1" applyFill="1" applyBorder="1" applyProtection="1">
      <protection locked="0"/>
    </xf>
    <xf numFmtId="0" fontId="1" fillId="4" borderId="3" xfId="0" applyFont="1" applyFill="1" applyBorder="1" applyProtection="1">
      <protection locked="0"/>
    </xf>
    <xf numFmtId="2" fontId="1" fillId="4" borderId="51" xfId="4" applyNumberFormat="1" applyFont="1" applyFill="1" applyBorder="1" applyProtection="1">
      <protection locked="0"/>
    </xf>
    <xf numFmtId="2" fontId="1" fillId="4" borderId="15" xfId="4" applyNumberFormat="1" applyFont="1" applyFill="1" applyBorder="1" applyProtection="1">
      <protection locked="0"/>
    </xf>
    <xf numFmtId="2" fontId="1" fillId="4" borderId="28" xfId="4" applyNumberFormat="1" applyFont="1" applyFill="1" applyBorder="1" applyProtection="1">
      <protection locked="0"/>
    </xf>
    <xf numFmtId="1" fontId="1" fillId="5" borderId="23" xfId="0" applyNumberFormat="1" applyFont="1" applyFill="1" applyBorder="1" applyProtection="1">
      <protection hidden="1"/>
    </xf>
    <xf numFmtId="9" fontId="1" fillId="5" borderId="3" xfId="0" applyNumberFormat="1" applyFont="1" applyFill="1" applyBorder="1" applyAlignment="1" applyProtection="1">
      <alignment horizontal="right"/>
      <protection hidden="1"/>
    </xf>
    <xf numFmtId="9" fontId="1" fillId="5" borderId="3" xfId="0" applyNumberFormat="1" applyFont="1" applyFill="1" applyBorder="1" applyProtection="1">
      <protection hidden="1"/>
    </xf>
    <xf numFmtId="0" fontId="32" fillId="9" borderId="0" xfId="13" applyFont="1" applyFill="1" applyBorder="1" applyAlignment="1">
      <alignment horizontal="center" vertical="center" wrapText="1"/>
    </xf>
    <xf numFmtId="0" fontId="32" fillId="9" borderId="0" xfId="13" applyFont="1" applyFill="1" applyBorder="1" applyAlignment="1">
      <alignment horizontal="center" vertical="center"/>
    </xf>
    <xf numFmtId="0" fontId="24" fillId="10" borderId="0" xfId="13" applyFont="1" applyFill="1" applyBorder="1" applyAlignment="1">
      <alignment horizontal="center" vertical="center"/>
    </xf>
    <xf numFmtId="1" fontId="24" fillId="10" borderId="0" xfId="13" applyNumberFormat="1" applyFont="1" applyFill="1" applyBorder="1" applyAlignment="1">
      <alignment horizontal="center" vertical="center"/>
    </xf>
    <xf numFmtId="0" fontId="24" fillId="10" borderId="0" xfId="13" applyFont="1" applyFill="1" applyBorder="1" applyAlignment="1">
      <alignment horizontal="center" vertical="center" wrapText="1"/>
    </xf>
    <xf numFmtId="0" fontId="1" fillId="4" borderId="13" xfId="0" applyFont="1" applyFill="1" applyBorder="1" applyProtection="1">
      <protection locked="0"/>
    </xf>
    <xf numFmtId="14" fontId="1" fillId="4" borderId="12" xfId="0" applyNumberFormat="1" applyFont="1" applyFill="1" applyBorder="1" applyProtection="1">
      <protection locked="0"/>
    </xf>
    <xf numFmtId="3" fontId="1" fillId="4" borderId="3" xfId="0" applyNumberFormat="1" applyFont="1" applyFill="1" applyBorder="1" applyProtection="1">
      <protection locked="0"/>
    </xf>
    <xf numFmtId="3" fontId="15" fillId="4" borderId="9" xfId="0" applyNumberFormat="1" applyFont="1" applyFill="1" applyBorder="1" applyProtection="1">
      <protection locked="0"/>
    </xf>
    <xf numFmtId="0" fontId="7" fillId="5" borderId="0" xfId="0" applyFont="1" applyFill="1" applyBorder="1" applyAlignment="1" applyProtection="1">
      <alignment wrapText="1"/>
      <protection hidden="1"/>
    </xf>
    <xf numFmtId="0" fontId="9" fillId="5" borderId="0" xfId="0" applyFont="1" applyFill="1" applyBorder="1" applyAlignment="1" applyProtection="1">
      <protection hidden="1"/>
    </xf>
    <xf numFmtId="0" fontId="5" fillId="5" borderId="6" xfId="0" applyFont="1" applyFill="1" applyBorder="1" applyAlignment="1">
      <alignment vertical="center"/>
    </xf>
    <xf numFmtId="0" fontId="4" fillId="5" borderId="0" xfId="0" applyFont="1" applyFill="1" applyProtection="1">
      <protection hidden="1"/>
    </xf>
    <xf numFmtId="0" fontId="8" fillId="3" borderId="0" xfId="0" applyFont="1" applyFill="1" applyProtection="1"/>
    <xf numFmtId="0" fontId="1" fillId="3" borderId="0" xfId="0" applyFont="1" applyFill="1" applyProtection="1"/>
    <xf numFmtId="0" fontId="8" fillId="3" borderId="0" xfId="0" applyFont="1" applyFill="1" applyProtection="1">
      <protection hidden="1"/>
    </xf>
    <xf numFmtId="0" fontId="5" fillId="5" borderId="0" xfId="0" applyFont="1" applyFill="1" applyBorder="1" applyAlignment="1" applyProtection="1">
      <alignment horizontal="center" vertical="center"/>
    </xf>
    <xf numFmtId="0" fontId="1" fillId="5" borderId="25" xfId="0" applyFont="1" applyFill="1" applyBorder="1" applyProtection="1">
      <protection hidden="1"/>
    </xf>
    <xf numFmtId="9" fontId="1" fillId="5" borderId="25" xfId="0" applyNumberFormat="1" applyFont="1" applyFill="1" applyBorder="1" applyProtection="1">
      <protection hidden="1"/>
    </xf>
    <xf numFmtId="9" fontId="43" fillId="0" borderId="6" xfId="0" applyNumberFormat="1" applyFont="1" applyBorder="1" applyAlignment="1">
      <alignment horizontal="right" vertical="center"/>
    </xf>
    <xf numFmtId="0" fontId="42" fillId="0" borderId="6" xfId="0" applyFont="1" applyBorder="1" applyAlignment="1">
      <alignment vertical="center"/>
    </xf>
    <xf numFmtId="9" fontId="43" fillId="0" borderId="0" xfId="0" applyNumberFormat="1" applyFont="1" applyBorder="1" applyAlignment="1">
      <alignment horizontal="right" vertical="center"/>
    </xf>
    <xf numFmtId="0" fontId="42" fillId="0" borderId="0" xfId="0" applyFont="1" applyBorder="1" applyAlignment="1">
      <alignment vertical="center"/>
    </xf>
    <xf numFmtId="0" fontId="1" fillId="2" borderId="0" xfId="0" applyFont="1" applyFill="1" applyBorder="1" applyAlignment="1" applyProtection="1"/>
    <xf numFmtId="10" fontId="1" fillId="0" borderId="6" xfId="9" applyNumberFormat="1" applyFont="1" applyFill="1" applyBorder="1" applyAlignment="1" applyProtection="1">
      <alignment horizontal="center"/>
    </xf>
    <xf numFmtId="0" fontId="37" fillId="13" borderId="25" xfId="0" applyFont="1" applyFill="1" applyBorder="1" applyAlignment="1">
      <alignment horizontal="center"/>
    </xf>
    <xf numFmtId="0" fontId="41" fillId="0" borderId="6" xfId="0" applyFont="1" applyBorder="1" applyAlignment="1">
      <alignment horizontal="center" vertical="center" wrapText="1"/>
    </xf>
    <xf numFmtId="0" fontId="43" fillId="0" borderId="6" xfId="0" applyFont="1" applyBorder="1" applyAlignment="1">
      <alignment horizontal="center" vertical="center"/>
    </xf>
    <xf numFmtId="0" fontId="44" fillId="0" borderId="6" xfId="0" applyFont="1" applyBorder="1" applyAlignment="1">
      <alignment horizontal="center" vertical="center"/>
    </xf>
    <xf numFmtId="0" fontId="1" fillId="5" borderId="0" xfId="0" applyFont="1" applyFill="1" applyBorder="1" applyAlignment="1" applyProtection="1">
      <alignment horizontal="right"/>
      <protection hidden="1"/>
    </xf>
    <xf numFmtId="1" fontId="1" fillId="5" borderId="0" xfId="0" applyNumberFormat="1" applyFont="1" applyFill="1" applyBorder="1" applyProtection="1">
      <protection hidden="1"/>
    </xf>
    <xf numFmtId="0" fontId="5" fillId="5" borderId="0" xfId="0" applyFont="1" applyFill="1" applyBorder="1" applyAlignment="1">
      <alignment horizontal="center"/>
    </xf>
    <xf numFmtId="0" fontId="5" fillId="5" borderId="0" xfId="0" applyFont="1" applyFill="1" applyBorder="1" applyAlignment="1" applyProtection="1">
      <alignment horizontal="center"/>
      <protection hidden="1"/>
    </xf>
    <xf numFmtId="0" fontId="5" fillId="0" borderId="22"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30" xfId="0" applyFont="1" applyBorder="1" applyAlignment="1">
      <alignment horizontal="center"/>
    </xf>
    <xf numFmtId="0" fontId="5" fillId="0" borderId="35" xfId="0" applyFont="1" applyBorder="1" applyAlignment="1">
      <alignment horizontal="center"/>
    </xf>
    <xf numFmtId="0" fontId="5" fillId="0" borderId="55"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5" fillId="0" borderId="36" xfId="0" applyFont="1" applyBorder="1" applyAlignment="1">
      <alignment horizontal="center"/>
    </xf>
    <xf numFmtId="0" fontId="5" fillId="0" borderId="58" xfId="0" applyFont="1" applyBorder="1" applyAlignment="1">
      <alignment horizontal="center"/>
    </xf>
    <xf numFmtId="0" fontId="36" fillId="8" borderId="23" xfId="0" applyFont="1" applyFill="1" applyBorder="1" applyAlignment="1" applyProtection="1">
      <alignment horizontal="center" vertical="center"/>
      <protection hidden="1"/>
    </xf>
    <xf numFmtId="0" fontId="36" fillId="8" borderId="30" xfId="0" applyFont="1" applyFill="1" applyBorder="1" applyAlignment="1" applyProtection="1">
      <alignment horizontal="center" vertical="center"/>
      <protection hidden="1"/>
    </xf>
    <xf numFmtId="0" fontId="36" fillId="8" borderId="35" xfId="0" applyFont="1" applyFill="1" applyBorder="1" applyAlignment="1" applyProtection="1">
      <alignment horizontal="center" vertical="center"/>
      <protection hidden="1"/>
    </xf>
    <xf numFmtId="0" fontId="1" fillId="5" borderId="57" xfId="0" applyFont="1" applyFill="1" applyBorder="1" applyAlignment="1">
      <alignment horizontal="left" wrapText="1"/>
    </xf>
    <xf numFmtId="0" fontId="1" fillId="5" borderId="74" xfId="0" applyFont="1" applyFill="1" applyBorder="1" applyAlignment="1">
      <alignment horizontal="left" wrapText="1"/>
    </xf>
    <xf numFmtId="10" fontId="19" fillId="5" borderId="23" xfId="10" applyNumberFormat="1" applyFont="1" applyFill="1" applyBorder="1" applyAlignment="1">
      <alignment horizontal="center"/>
    </xf>
    <xf numFmtId="10" fontId="19" fillId="5" borderId="35" xfId="10" applyNumberFormat="1" applyFont="1" applyFill="1" applyBorder="1" applyAlignment="1">
      <alignment horizontal="center"/>
    </xf>
    <xf numFmtId="3" fontId="5" fillId="5" borderId="0" xfId="0" applyNumberFormat="1" applyFont="1" applyFill="1" applyBorder="1" applyAlignment="1" applyProtection="1">
      <alignment horizontal="center"/>
      <protection locked="0"/>
    </xf>
    <xf numFmtId="0" fontId="5" fillId="4" borderId="30" xfId="0" applyFont="1" applyFill="1" applyBorder="1" applyAlignment="1">
      <alignment horizontal="center"/>
    </xf>
    <xf numFmtId="0" fontId="5" fillId="4" borderId="35" xfId="0" applyFont="1" applyFill="1" applyBorder="1" applyAlignment="1">
      <alignment horizontal="center"/>
    </xf>
    <xf numFmtId="164" fontId="19" fillId="5" borderId="23" xfId="0" applyNumberFormat="1" applyFont="1" applyFill="1" applyBorder="1" applyAlignment="1">
      <alignment horizontal="center"/>
    </xf>
    <xf numFmtId="164" fontId="19" fillId="5" borderId="35" xfId="0" applyNumberFormat="1" applyFont="1" applyFill="1" applyBorder="1" applyAlignment="1">
      <alignment horizontal="center"/>
    </xf>
    <xf numFmtId="3" fontId="5" fillId="4" borderId="23" xfId="0" applyNumberFormat="1" applyFont="1" applyFill="1" applyBorder="1" applyAlignment="1" applyProtection="1">
      <alignment horizontal="center"/>
      <protection locked="0"/>
    </xf>
    <xf numFmtId="3" fontId="5" fillId="4" borderId="30" xfId="0" applyNumberFormat="1" applyFont="1" applyFill="1" applyBorder="1" applyAlignment="1" applyProtection="1">
      <alignment horizontal="center"/>
      <protection locked="0"/>
    </xf>
    <xf numFmtId="3" fontId="5" fillId="4" borderId="35" xfId="0" applyNumberFormat="1" applyFont="1" applyFill="1" applyBorder="1" applyAlignment="1" applyProtection="1">
      <alignment horizontal="center"/>
      <protection locked="0"/>
    </xf>
    <xf numFmtId="0" fontId="1" fillId="5" borderId="47" xfId="0" applyFont="1" applyFill="1" applyBorder="1" applyAlignment="1">
      <alignment horizontal="left" vertical="center" wrapText="1"/>
    </xf>
    <xf numFmtId="0" fontId="1" fillId="5" borderId="18" xfId="0" applyFont="1" applyFill="1" applyBorder="1" applyAlignment="1">
      <alignment horizontal="left" vertical="center" wrapText="1"/>
    </xf>
    <xf numFmtId="3" fontId="5" fillId="4" borderId="23" xfId="0" applyNumberFormat="1" applyFont="1" applyFill="1" applyBorder="1" applyAlignment="1" applyProtection="1">
      <alignment horizontal="center" wrapText="1"/>
      <protection locked="0"/>
    </xf>
    <xf numFmtId="3" fontId="5" fillId="4" borderId="35" xfId="0" applyNumberFormat="1" applyFont="1" applyFill="1" applyBorder="1" applyAlignment="1" applyProtection="1">
      <alignment horizontal="center" wrapText="1"/>
      <protection locked="0"/>
    </xf>
    <xf numFmtId="0" fontId="7" fillId="7" borderId="23" xfId="0" applyFont="1" applyFill="1" applyBorder="1" applyAlignment="1" applyProtection="1">
      <alignment horizontal="left"/>
      <protection hidden="1"/>
    </xf>
    <xf numFmtId="0" fontId="7" fillId="7" borderId="30" xfId="0" applyFont="1" applyFill="1" applyBorder="1" applyAlignment="1" applyProtection="1">
      <alignment horizontal="left"/>
      <protection hidden="1"/>
    </xf>
    <xf numFmtId="0" fontId="7" fillId="7" borderId="35" xfId="0" applyFont="1" applyFill="1" applyBorder="1" applyAlignment="1" applyProtection="1">
      <alignment horizontal="left"/>
      <protection hidden="1"/>
    </xf>
    <xf numFmtId="0" fontId="5" fillId="5" borderId="20" xfId="0" applyFont="1" applyFill="1" applyBorder="1" applyAlignment="1" applyProtection="1">
      <alignment horizontal="right"/>
      <protection hidden="1"/>
    </xf>
    <xf numFmtId="0" fontId="17" fillId="2" borderId="2" xfId="6" applyFont="1" applyFill="1" applyBorder="1" applyAlignment="1" applyProtection="1">
      <alignment horizontal="left" vertical="center" wrapText="1"/>
      <protection hidden="1"/>
    </xf>
    <xf numFmtId="0" fontId="17" fillId="2" borderId="0" xfId="6" applyFont="1" applyFill="1" applyBorder="1" applyAlignment="1" applyProtection="1">
      <alignment horizontal="left" vertical="center" wrapText="1"/>
      <protection hidden="1"/>
    </xf>
    <xf numFmtId="0" fontId="5" fillId="5" borderId="23" xfId="0" applyFont="1" applyFill="1" applyBorder="1" applyAlignment="1" applyProtection="1">
      <alignment horizontal="center" wrapText="1"/>
      <protection hidden="1"/>
    </xf>
    <xf numFmtId="0" fontId="5" fillId="5" borderId="35" xfId="0" applyFont="1" applyFill="1" applyBorder="1" applyAlignment="1" applyProtection="1">
      <alignment horizontal="center" wrapText="1"/>
      <protection hidden="1"/>
    </xf>
    <xf numFmtId="0" fontId="5" fillId="4" borderId="23"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5" fillId="2" borderId="42" xfId="0" applyFont="1" applyFill="1" applyBorder="1" applyAlignment="1" applyProtection="1">
      <alignment horizontal="center" vertical="center" wrapText="1"/>
      <protection hidden="1"/>
    </xf>
    <xf numFmtId="0" fontId="5" fillId="2" borderId="18"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1" fillId="0" borderId="18" xfId="0" applyFont="1" applyBorder="1" applyAlignment="1" applyProtection="1">
      <alignment wrapText="1"/>
      <protection hidden="1"/>
    </xf>
    <xf numFmtId="0" fontId="5" fillId="0" borderId="0" xfId="0" applyFont="1" applyFill="1" applyBorder="1" applyAlignment="1" applyProtection="1">
      <alignment horizontal="center" vertical="top" wrapText="1"/>
      <protection hidden="1"/>
    </xf>
    <xf numFmtId="0" fontId="5" fillId="2" borderId="2"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vertical="center"/>
      <protection hidden="1"/>
    </xf>
    <xf numFmtId="0" fontId="5" fillId="2" borderId="35" xfId="0" applyFont="1" applyFill="1" applyBorder="1" applyAlignment="1" applyProtection="1">
      <alignment horizontal="center" vertical="center"/>
      <protection hidden="1"/>
    </xf>
    <xf numFmtId="0" fontId="36" fillId="6" borderId="23" xfId="0" applyFont="1" applyFill="1" applyBorder="1" applyAlignment="1" applyProtection="1">
      <alignment horizontal="center" vertical="center"/>
      <protection hidden="1"/>
    </xf>
    <xf numFmtId="0" fontId="36" fillId="6" borderId="30" xfId="0" applyFont="1" applyFill="1" applyBorder="1" applyAlignment="1" applyProtection="1">
      <alignment horizontal="center" vertical="center"/>
      <protection hidden="1"/>
    </xf>
    <xf numFmtId="0" fontId="36" fillId="6" borderId="35" xfId="0" applyFont="1" applyFill="1" applyBorder="1" applyAlignment="1" applyProtection="1">
      <alignment horizontal="center" vertical="center"/>
      <protection hidden="1"/>
    </xf>
    <xf numFmtId="0" fontId="1" fillId="0" borderId="18" xfId="0" applyFont="1" applyBorder="1" applyAlignment="1" applyProtection="1">
      <protection hidden="1"/>
    </xf>
    <xf numFmtId="0" fontId="5" fillId="4" borderId="47"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hidden="1"/>
    </xf>
    <xf numFmtId="0" fontId="5" fillId="2" borderId="29" xfId="0" applyFont="1" applyFill="1" applyBorder="1" applyAlignment="1" applyProtection="1">
      <alignment horizontal="center" vertical="center"/>
      <protection hidden="1"/>
    </xf>
    <xf numFmtId="0" fontId="1" fillId="2" borderId="2" xfId="0" applyFont="1" applyFill="1" applyBorder="1" applyAlignment="1" applyProtection="1">
      <alignment horizontal="center"/>
      <protection hidden="1"/>
    </xf>
    <xf numFmtId="0" fontId="1" fillId="2" borderId="0" xfId="0" applyFont="1" applyFill="1" applyBorder="1" applyAlignment="1" applyProtection="1">
      <alignment horizontal="center"/>
      <protection hidden="1"/>
    </xf>
    <xf numFmtId="0" fontId="5" fillId="5" borderId="23" xfId="0" applyFont="1" applyFill="1" applyBorder="1" applyAlignment="1" applyProtection="1">
      <alignment horizontal="center" vertical="top" wrapText="1"/>
      <protection hidden="1"/>
    </xf>
    <xf numFmtId="0" fontId="5" fillId="5" borderId="35" xfId="0" applyFont="1" applyFill="1" applyBorder="1" applyAlignment="1" applyProtection="1">
      <alignment horizontal="center" vertical="top" wrapText="1"/>
      <protection hidden="1"/>
    </xf>
    <xf numFmtId="0" fontId="1" fillId="4" borderId="23" xfId="0" applyFont="1" applyFill="1" applyBorder="1" applyAlignment="1" applyProtection="1">
      <alignment horizontal="center" vertical="top" wrapText="1"/>
      <protection locked="0"/>
    </xf>
    <xf numFmtId="0" fontId="1" fillId="4" borderId="30" xfId="0" applyFont="1" applyFill="1" applyBorder="1" applyAlignment="1" applyProtection="1">
      <alignment horizontal="center" vertical="top" wrapText="1"/>
      <protection locked="0"/>
    </xf>
    <xf numFmtId="0" fontId="1" fillId="4" borderId="35" xfId="0" applyFont="1" applyFill="1" applyBorder="1" applyAlignment="1" applyProtection="1">
      <alignment horizontal="center" vertical="top" wrapText="1"/>
      <protection locked="0"/>
    </xf>
    <xf numFmtId="0" fontId="17" fillId="2" borderId="2" xfId="0" applyFont="1" applyFill="1" applyBorder="1" applyAlignment="1" applyProtection="1">
      <alignment horizontal="left" vertical="top" wrapText="1"/>
      <protection hidden="1"/>
    </xf>
    <xf numFmtId="0" fontId="17" fillId="2" borderId="0" xfId="0" applyFont="1" applyFill="1" applyBorder="1" applyAlignment="1" applyProtection="1">
      <alignment horizontal="left" vertical="top" wrapText="1"/>
      <protection hidden="1"/>
    </xf>
    <xf numFmtId="0" fontId="1" fillId="2" borderId="16" xfId="0" applyFont="1" applyFill="1" applyBorder="1" applyAlignment="1" applyProtection="1">
      <alignment horizontal="left" vertical="center" wrapText="1"/>
    </xf>
    <xf numFmtId="3" fontId="5" fillId="4" borderId="22" xfId="0" applyNumberFormat="1" applyFont="1" applyFill="1" applyBorder="1" applyAlignment="1" applyProtection="1">
      <alignment horizontal="center" vertical="center"/>
      <protection locked="0"/>
    </xf>
    <xf numFmtId="3" fontId="5" fillId="4" borderId="21" xfId="0" applyNumberFormat="1" applyFont="1" applyFill="1" applyBorder="1" applyAlignment="1" applyProtection="1">
      <alignment horizontal="center" vertical="center"/>
      <protection locked="0"/>
    </xf>
    <xf numFmtId="3" fontId="5" fillId="4" borderId="23" xfId="0" applyNumberFormat="1" applyFont="1" applyFill="1" applyBorder="1" applyAlignment="1" applyProtection="1">
      <alignment horizontal="center" vertical="center"/>
      <protection locked="0"/>
    </xf>
    <xf numFmtId="3" fontId="5" fillId="4" borderId="35"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left" vertical="top" wrapText="1"/>
      <protection hidden="1"/>
    </xf>
    <xf numFmtId="0" fontId="5" fillId="2" borderId="1" xfId="0" applyFont="1" applyFill="1" applyBorder="1" applyAlignment="1" applyProtection="1">
      <alignment horizontal="left" vertical="top" wrapText="1"/>
      <protection hidden="1"/>
    </xf>
    <xf numFmtId="0" fontId="5" fillId="2" borderId="23" xfId="0" applyFont="1" applyFill="1" applyBorder="1" applyAlignment="1" applyProtection="1">
      <alignment horizontal="center"/>
      <protection hidden="1"/>
    </xf>
    <xf numFmtId="0" fontId="5" fillId="2" borderId="35" xfId="0" applyFont="1" applyFill="1" applyBorder="1" applyAlignment="1" applyProtection="1">
      <alignment horizontal="center"/>
      <protection hidden="1"/>
    </xf>
    <xf numFmtId="0" fontId="5" fillId="0" borderId="23"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1" fillId="4" borderId="23" xfId="0" applyFont="1" applyFill="1" applyBorder="1" applyAlignment="1" applyProtection="1">
      <alignment horizontal="center" vertical="center" wrapText="1"/>
      <protection locked="0"/>
    </xf>
    <xf numFmtId="0" fontId="1" fillId="4" borderId="35" xfId="0" applyFont="1" applyFill="1" applyBorder="1" applyAlignment="1" applyProtection="1">
      <alignment horizontal="center" vertical="center" wrapText="1"/>
      <protection locked="0"/>
    </xf>
    <xf numFmtId="0" fontId="1" fillId="4" borderId="23" xfId="0" applyFont="1" applyFill="1" applyBorder="1" applyAlignment="1" applyProtection="1">
      <alignment horizontal="center"/>
      <protection locked="0"/>
    </xf>
    <xf numFmtId="0" fontId="1" fillId="4" borderId="35" xfId="0" applyFont="1" applyFill="1" applyBorder="1" applyAlignment="1" applyProtection="1">
      <alignment horizontal="center"/>
      <protection locked="0"/>
    </xf>
    <xf numFmtId="0" fontId="19" fillId="0" borderId="23" xfId="1" applyFont="1" applyFill="1" applyBorder="1" applyAlignment="1" applyProtection="1">
      <alignment horizontal="left" vertical="center" wrapText="1"/>
      <protection hidden="1"/>
    </xf>
    <xf numFmtId="0" fontId="19" fillId="0" borderId="30" xfId="1" applyFont="1" applyFill="1" applyBorder="1" applyAlignment="1" applyProtection="1">
      <alignment horizontal="left" vertical="center" wrapText="1"/>
      <protection hidden="1"/>
    </xf>
    <xf numFmtId="0" fontId="5" fillId="4" borderId="23" xfId="0" applyFont="1" applyFill="1" applyBorder="1" applyAlignment="1" applyProtection="1">
      <alignment horizontal="left" wrapText="1"/>
      <protection locked="0"/>
    </xf>
    <xf numFmtId="0" fontId="5" fillId="4" borderId="35" xfId="0" applyFont="1" applyFill="1" applyBorder="1" applyAlignment="1" applyProtection="1">
      <alignment horizontal="left" wrapText="1"/>
      <protection locked="0"/>
    </xf>
    <xf numFmtId="0" fontId="7" fillId="5" borderId="20" xfId="0" applyNumberFormat="1" applyFont="1" applyFill="1" applyBorder="1" applyAlignment="1" applyProtection="1">
      <alignment horizontal="left" wrapText="1"/>
      <protection hidden="1"/>
    </xf>
    <xf numFmtId="0" fontId="5" fillId="4" borderId="23" xfId="0" applyNumberFormat="1" applyFont="1" applyFill="1" applyBorder="1" applyAlignment="1" applyProtection="1">
      <alignment horizontal="center" vertical="center"/>
      <protection locked="0"/>
    </xf>
    <xf numFmtId="0" fontId="5" fillId="4" borderId="35" xfId="0" applyNumberFormat="1" applyFont="1" applyFill="1" applyBorder="1" applyAlignment="1" applyProtection="1">
      <alignment horizontal="center" vertical="center"/>
      <protection locked="0"/>
    </xf>
    <xf numFmtId="0" fontId="7" fillId="2" borderId="0" xfId="0" applyNumberFormat="1" applyFont="1" applyFill="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5" fillId="2" borderId="22" xfId="0" applyFont="1" applyFill="1" applyBorder="1" applyAlignment="1" applyProtection="1">
      <alignment horizontal="center" vertical="center" wrapText="1"/>
      <protection hidden="1"/>
    </xf>
    <xf numFmtId="0" fontId="5" fillId="2" borderId="21" xfId="0" applyFont="1" applyFill="1" applyBorder="1" applyAlignment="1" applyProtection="1">
      <alignment horizontal="center" vertical="center" wrapText="1"/>
      <protection hidden="1"/>
    </xf>
    <xf numFmtId="3" fontId="1" fillId="4" borderId="50" xfId="0" applyNumberFormat="1" applyFont="1" applyFill="1" applyBorder="1" applyAlignment="1" applyProtection="1">
      <alignment horizontal="center" vertical="center" wrapText="1"/>
      <protection locked="0"/>
    </xf>
    <xf numFmtId="3" fontId="1" fillId="4" borderId="9" xfId="0" applyNumberFormat="1" applyFont="1" applyFill="1" applyBorder="1" applyAlignment="1" applyProtection="1">
      <alignment horizontal="center" vertical="center" wrapText="1"/>
      <protection locked="0"/>
    </xf>
    <xf numFmtId="3" fontId="1" fillId="4" borderId="19" xfId="0" applyNumberFormat="1" applyFont="1" applyFill="1" applyBorder="1" applyAlignment="1" applyProtection="1">
      <alignment horizontal="center" vertical="center" wrapText="1"/>
      <protection locked="0"/>
    </xf>
    <xf numFmtId="3" fontId="1" fillId="4" borderId="11" xfId="0" applyNumberFormat="1" applyFont="1" applyFill="1" applyBorder="1" applyAlignment="1" applyProtection="1">
      <alignment horizontal="center" vertical="center" wrapText="1"/>
      <protection locked="0"/>
    </xf>
    <xf numFmtId="0" fontId="1" fillId="2" borderId="50" xfId="0" applyFont="1" applyFill="1" applyBorder="1" applyAlignment="1" applyProtection="1">
      <alignment horizontal="center" wrapText="1"/>
      <protection hidden="1"/>
    </xf>
    <xf numFmtId="0" fontId="1" fillId="2" borderId="60" xfId="0" applyFont="1" applyFill="1" applyBorder="1" applyAlignment="1" applyProtection="1">
      <alignment horizontal="center" wrapText="1"/>
      <protection hidden="1"/>
    </xf>
    <xf numFmtId="0" fontId="1" fillId="2" borderId="19" xfId="0" applyFont="1" applyFill="1" applyBorder="1" applyAlignment="1" applyProtection="1">
      <alignment horizontal="center" wrapText="1"/>
      <protection hidden="1"/>
    </xf>
    <xf numFmtId="0" fontId="1" fillId="2" borderId="15" xfId="0" applyFont="1" applyFill="1" applyBorder="1" applyAlignment="1" applyProtection="1">
      <alignment horizontal="center" wrapText="1"/>
      <protection hidden="1"/>
    </xf>
    <xf numFmtId="0" fontId="1" fillId="2" borderId="34" xfId="0" applyFont="1" applyFill="1" applyBorder="1" applyAlignment="1" applyProtection="1">
      <alignment horizontal="center" wrapText="1"/>
      <protection hidden="1"/>
    </xf>
    <xf numFmtId="0" fontId="1" fillId="2" borderId="28" xfId="0" applyFont="1" applyFill="1" applyBorder="1" applyAlignment="1" applyProtection="1">
      <alignment horizontal="center" wrapText="1"/>
      <protection hidden="1"/>
    </xf>
    <xf numFmtId="0" fontId="5" fillId="0" borderId="23" xfId="0" applyFont="1" applyFill="1" applyBorder="1" applyAlignment="1" applyProtection="1">
      <alignment horizontal="center" wrapText="1"/>
      <protection hidden="1"/>
    </xf>
    <xf numFmtId="0" fontId="5" fillId="0" borderId="35" xfId="0" applyFont="1" applyFill="1" applyBorder="1" applyAlignment="1" applyProtection="1">
      <alignment horizontal="center" wrapText="1"/>
      <protection hidden="1"/>
    </xf>
    <xf numFmtId="3" fontId="1" fillId="4" borderId="34" xfId="0" applyNumberFormat="1" applyFont="1" applyFill="1" applyBorder="1" applyAlignment="1" applyProtection="1">
      <alignment horizontal="center" vertical="center" wrapText="1"/>
      <protection locked="0"/>
    </xf>
    <xf numFmtId="3" fontId="1" fillId="4" borderId="12" xfId="0" applyNumberFormat="1"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top" wrapText="1"/>
      <protection hidden="1"/>
    </xf>
    <xf numFmtId="0" fontId="7" fillId="0" borderId="0" xfId="7" applyFont="1" applyFill="1" applyBorder="1" applyAlignment="1" applyProtection="1">
      <alignment horizontal="left" vertical="center" wrapText="1"/>
      <protection hidden="1"/>
    </xf>
    <xf numFmtId="0" fontId="9" fillId="0" borderId="0" xfId="0" applyFont="1" applyBorder="1" applyAlignment="1" applyProtection="1">
      <alignment horizontal="left"/>
      <protection hidden="1"/>
    </xf>
    <xf numFmtId="0" fontId="9" fillId="0" borderId="1" xfId="0" applyFont="1" applyBorder="1" applyAlignment="1" applyProtection="1">
      <alignment horizontal="left"/>
      <protection hidden="1"/>
    </xf>
    <xf numFmtId="0" fontId="5" fillId="0" borderId="23" xfId="0" applyFont="1" applyBorder="1" applyProtection="1">
      <protection hidden="1"/>
    </xf>
    <xf numFmtId="0" fontId="5" fillId="0" borderId="35" xfId="0" applyFont="1" applyBorder="1" applyProtection="1">
      <protection hidden="1"/>
    </xf>
    <xf numFmtId="0" fontId="1" fillId="4" borderId="30" xfId="7" applyFont="1" applyFill="1" applyBorder="1" applyAlignment="1" applyProtection="1">
      <alignment horizontal="center" wrapText="1"/>
      <protection locked="0"/>
    </xf>
    <xf numFmtId="0" fontId="1" fillId="4" borderId="35" xfId="7" applyFont="1" applyFill="1" applyBorder="1" applyAlignment="1" applyProtection="1">
      <alignment horizontal="center" wrapText="1"/>
      <protection locked="0"/>
    </xf>
    <xf numFmtId="1" fontId="1" fillId="4" borderId="59" xfId="0" applyNumberFormat="1" applyFont="1" applyFill="1" applyBorder="1" applyAlignment="1" applyProtection="1">
      <alignment horizontal="center"/>
      <protection locked="0"/>
    </xf>
    <xf numFmtId="1" fontId="1" fillId="4" borderId="53" xfId="0" applyNumberFormat="1" applyFont="1" applyFill="1" applyBorder="1" applyAlignment="1" applyProtection="1">
      <alignment horizontal="center"/>
      <protection locked="0"/>
    </xf>
    <xf numFmtId="1" fontId="1" fillId="4" borderId="41" xfId="0" applyNumberFormat="1" applyFont="1" applyFill="1" applyBorder="1" applyAlignment="1" applyProtection="1">
      <alignment horizontal="center"/>
      <protection locked="0"/>
    </xf>
    <xf numFmtId="1" fontId="1" fillId="4" borderId="38" xfId="0" applyNumberFormat="1" applyFont="1" applyFill="1" applyBorder="1" applyAlignment="1" applyProtection="1">
      <alignment horizontal="center"/>
      <protection locked="0"/>
    </xf>
    <xf numFmtId="1" fontId="1" fillId="4" borderId="57" xfId="0" applyNumberFormat="1" applyFont="1" applyFill="1" applyBorder="1" applyAlignment="1" applyProtection="1">
      <alignment horizontal="center"/>
      <protection locked="0"/>
    </xf>
    <xf numFmtId="1" fontId="1" fillId="4" borderId="54" xfId="0" applyNumberFormat="1" applyFont="1" applyFill="1" applyBorder="1" applyAlignment="1" applyProtection="1">
      <alignment horizontal="center"/>
      <protection locked="0"/>
    </xf>
    <xf numFmtId="0" fontId="5" fillId="2" borderId="0" xfId="0" applyFont="1" applyFill="1" applyBorder="1" applyAlignment="1" applyProtection="1">
      <alignment horizontal="center" wrapText="1"/>
      <protection hidden="1"/>
    </xf>
    <xf numFmtId="0" fontId="5" fillId="0" borderId="44" xfId="0" applyFont="1" applyFill="1" applyBorder="1" applyAlignment="1" applyProtection="1">
      <alignment horizontal="center" vertical="center" wrapText="1"/>
      <protection hidden="1"/>
    </xf>
    <xf numFmtId="0" fontId="5" fillId="0" borderId="64" xfId="0" applyFont="1" applyFill="1" applyBorder="1" applyAlignment="1" applyProtection="1">
      <alignment horizontal="center" vertical="center" wrapText="1"/>
      <protection hidden="1"/>
    </xf>
    <xf numFmtId="0" fontId="5" fillId="0" borderId="45" xfId="0" applyFont="1" applyFill="1" applyBorder="1" applyAlignment="1" applyProtection="1">
      <alignment horizontal="center" vertical="center" wrapText="1"/>
      <protection hidden="1"/>
    </xf>
    <xf numFmtId="0" fontId="5" fillId="0" borderId="65" xfId="0" applyFont="1" applyFill="1" applyBorder="1" applyAlignment="1" applyProtection="1">
      <alignment horizontal="center" vertical="center" wrapText="1"/>
      <protection hidden="1"/>
    </xf>
    <xf numFmtId="0" fontId="7" fillId="0" borderId="0" xfId="7" applyFont="1" applyFill="1" applyBorder="1" applyAlignment="1" applyProtection="1">
      <alignment horizontal="left" wrapText="1"/>
      <protection hidden="1"/>
    </xf>
    <xf numFmtId="0" fontId="7" fillId="0" borderId="0" xfId="0" applyFont="1" applyBorder="1" applyAlignment="1" applyProtection="1">
      <protection hidden="1"/>
    </xf>
    <xf numFmtId="0" fontId="7" fillId="0" borderId="1" xfId="0" applyFont="1" applyBorder="1" applyAlignment="1" applyProtection="1">
      <protection hidden="1"/>
    </xf>
    <xf numFmtId="0" fontId="5" fillId="0" borderId="30" xfId="0" applyFont="1" applyFill="1" applyBorder="1" applyAlignment="1" applyProtection="1">
      <alignment horizontal="center" wrapText="1"/>
      <protection hidden="1"/>
    </xf>
    <xf numFmtId="0" fontId="5" fillId="0" borderId="55" xfId="7" applyFont="1" applyFill="1" applyBorder="1" applyAlignment="1" applyProtection="1">
      <alignment horizontal="left" wrapText="1"/>
      <protection hidden="1"/>
    </xf>
    <xf numFmtId="0" fontId="5" fillId="0" borderId="58" xfId="7" applyFont="1" applyFill="1" applyBorder="1" applyAlignment="1" applyProtection="1">
      <alignment horizontal="left" wrapText="1"/>
      <protection hidden="1"/>
    </xf>
    <xf numFmtId="0" fontId="5" fillId="0" borderId="23" xfId="0" applyFont="1" applyFill="1" applyBorder="1" applyAlignment="1" applyProtection="1">
      <alignment horizontal="center" vertical="center"/>
      <protection hidden="1"/>
    </xf>
    <xf numFmtId="0" fontId="5" fillId="0" borderId="35" xfId="0" applyFont="1" applyFill="1" applyBorder="1" applyAlignment="1" applyProtection="1">
      <alignment horizontal="center" vertical="center"/>
      <protection hidden="1"/>
    </xf>
    <xf numFmtId="3" fontId="1" fillId="4" borderId="56" xfId="0" applyNumberFormat="1" applyFont="1" applyFill="1" applyBorder="1" applyAlignment="1" applyProtection="1">
      <alignment horizontal="center"/>
      <protection locked="0"/>
    </xf>
    <xf numFmtId="3" fontId="1" fillId="4" borderId="52" xfId="0" applyNumberFormat="1" applyFont="1" applyFill="1" applyBorder="1" applyAlignment="1" applyProtection="1">
      <alignment horizontal="center"/>
      <protection locked="0"/>
    </xf>
    <xf numFmtId="3" fontId="1" fillId="4" borderId="41" xfId="0" applyNumberFormat="1" applyFont="1" applyFill="1" applyBorder="1" applyAlignment="1" applyProtection="1">
      <alignment horizontal="center"/>
      <protection locked="0"/>
    </xf>
    <xf numFmtId="3" fontId="1" fillId="4" borderId="48" xfId="0" applyNumberFormat="1" applyFont="1" applyFill="1" applyBorder="1" applyAlignment="1" applyProtection="1">
      <alignment horizontal="center"/>
      <protection locked="0"/>
    </xf>
    <xf numFmtId="0" fontId="1" fillId="0" borderId="57" xfId="0" applyFont="1" applyFill="1" applyBorder="1" applyAlignment="1" applyProtection="1">
      <alignment horizontal="center"/>
      <protection hidden="1"/>
    </xf>
    <xf numFmtId="0" fontId="1" fillId="0" borderId="54" xfId="0" applyFont="1" applyFill="1" applyBorder="1" applyAlignment="1" applyProtection="1">
      <alignment horizontal="center"/>
      <protection hidden="1"/>
    </xf>
    <xf numFmtId="0" fontId="5" fillId="4" borderId="23" xfId="7" applyFont="1" applyFill="1" applyBorder="1" applyAlignment="1" applyProtection="1">
      <alignment horizontal="center" vertical="center" wrapText="1"/>
      <protection locked="0"/>
    </xf>
    <xf numFmtId="0" fontId="5" fillId="4" borderId="35" xfId="7"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14" fillId="0" borderId="2" xfId="0" applyFont="1" applyFill="1" applyBorder="1" applyAlignment="1" applyProtection="1">
      <alignment horizontal="center" wrapText="1"/>
      <protection hidden="1"/>
    </xf>
    <xf numFmtId="0" fontId="14" fillId="0" borderId="0" xfId="0" applyFont="1" applyFill="1" applyBorder="1" applyAlignment="1" applyProtection="1">
      <alignment horizontal="center" wrapText="1"/>
      <protection hidden="1"/>
    </xf>
    <xf numFmtId="0" fontId="5" fillId="5" borderId="0" xfId="7" applyFont="1" applyFill="1" applyBorder="1" applyAlignment="1" applyProtection="1">
      <alignment horizontal="left" vertical="center"/>
      <protection hidden="1"/>
    </xf>
    <xf numFmtId="0" fontId="15" fillId="4" borderId="29" xfId="0" applyFont="1" applyFill="1" applyBorder="1" applyAlignment="1" applyProtection="1">
      <alignment horizontal="center" wrapText="1"/>
      <protection locked="0"/>
    </xf>
    <xf numFmtId="0" fontId="15" fillId="4" borderId="66" xfId="0" applyFont="1" applyFill="1" applyBorder="1" applyAlignment="1" applyProtection="1">
      <alignment horizontal="center" wrapText="1"/>
      <protection locked="0"/>
    </xf>
    <xf numFmtId="0" fontId="5" fillId="0" borderId="21"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5" fillId="0" borderId="61" xfId="0" applyFont="1" applyFill="1" applyBorder="1" applyAlignment="1" applyProtection="1">
      <alignment horizontal="center" vertical="center" wrapText="1"/>
      <protection hidden="1"/>
    </xf>
    <xf numFmtId="0" fontId="5" fillId="0" borderId="63" xfId="0" applyFont="1" applyFill="1" applyBorder="1" applyAlignment="1" applyProtection="1">
      <alignment horizontal="center" vertical="center" wrapText="1"/>
      <protection hidden="1"/>
    </xf>
    <xf numFmtId="0" fontId="5" fillId="5" borderId="0" xfId="0" applyNumberFormat="1" applyFont="1" applyFill="1" applyBorder="1" applyAlignment="1" applyProtection="1">
      <alignment horizontal="center" vertical="center"/>
    </xf>
    <xf numFmtId="0" fontId="0" fillId="5" borderId="6" xfId="0" applyFill="1" applyBorder="1" applyAlignment="1" applyProtection="1">
      <alignment horizontal="center"/>
      <protection hidden="1"/>
    </xf>
    <xf numFmtId="0" fontId="1" fillId="5" borderId="6" xfId="0" applyFont="1" applyFill="1" applyBorder="1" applyAlignment="1">
      <alignment horizontal="left"/>
    </xf>
    <xf numFmtId="0" fontId="1" fillId="5" borderId="6" xfId="0" applyFont="1" applyFill="1" applyBorder="1" applyAlignment="1" applyProtection="1">
      <alignment horizontal="center"/>
      <protection hidden="1"/>
    </xf>
    <xf numFmtId="0" fontId="5" fillId="5" borderId="15" xfId="0" applyFont="1" applyFill="1" applyBorder="1" applyAlignment="1">
      <alignment horizontal="left" vertical="top" wrapText="1"/>
    </xf>
    <xf numFmtId="0" fontId="5" fillId="5" borderId="48" xfId="0" applyFont="1" applyFill="1" applyBorder="1" applyAlignment="1">
      <alignment horizontal="left" vertical="top" wrapText="1"/>
    </xf>
    <xf numFmtId="0" fontId="0" fillId="5" borderId="15" xfId="0" applyFill="1" applyBorder="1" applyAlignment="1" applyProtection="1">
      <alignment horizontal="center"/>
      <protection hidden="1"/>
    </xf>
    <xf numFmtId="0" fontId="0" fillId="5" borderId="48" xfId="0" applyFill="1" applyBorder="1" applyAlignment="1" applyProtection="1">
      <alignment horizontal="center"/>
      <protection hidden="1"/>
    </xf>
    <xf numFmtId="0" fontId="5" fillId="4" borderId="15" xfId="0" applyFont="1" applyFill="1" applyBorder="1" applyAlignment="1">
      <alignment horizontal="center"/>
    </xf>
    <xf numFmtId="0" fontId="5" fillId="4" borderId="10" xfId="0" applyFont="1" applyFill="1" applyBorder="1" applyAlignment="1">
      <alignment horizontal="center"/>
    </xf>
    <xf numFmtId="0" fontId="5" fillId="4" borderId="48" xfId="0" applyFont="1" applyFill="1" applyBorder="1" applyAlignment="1">
      <alignment horizontal="center"/>
    </xf>
    <xf numFmtId="0" fontId="1" fillId="5" borderId="27" xfId="0" applyFont="1" applyFill="1" applyBorder="1" applyAlignment="1">
      <alignment horizontal="center" vertical="center" wrapText="1"/>
    </xf>
    <xf numFmtId="0" fontId="1" fillId="5" borderId="71" xfId="0" applyFont="1" applyFill="1" applyBorder="1" applyAlignment="1">
      <alignment horizontal="center" vertical="center" wrapText="1"/>
    </xf>
    <xf numFmtId="0" fontId="1" fillId="5" borderId="62" xfId="0" applyFont="1" applyFill="1" applyBorder="1" applyAlignment="1">
      <alignment horizontal="center" vertical="center" wrapText="1"/>
    </xf>
    <xf numFmtId="0" fontId="1" fillId="5" borderId="72" xfId="0" applyFont="1" applyFill="1" applyBorder="1" applyAlignment="1">
      <alignment horizontal="center" vertical="center" wrapText="1"/>
    </xf>
    <xf numFmtId="0" fontId="1" fillId="5" borderId="51" xfId="0" applyFont="1" applyFill="1" applyBorder="1" applyAlignment="1">
      <alignment horizontal="center" vertical="center" wrapText="1"/>
    </xf>
    <xf numFmtId="0" fontId="1" fillId="5" borderId="52" xfId="0" applyFont="1" applyFill="1" applyBorder="1" applyAlignment="1">
      <alignment horizontal="center" vertical="center" wrapText="1"/>
    </xf>
    <xf numFmtId="0" fontId="5" fillId="4" borderId="6" xfId="0" applyFont="1" applyFill="1" applyBorder="1" applyAlignment="1">
      <alignment horizontal="center" wrapText="1"/>
    </xf>
    <xf numFmtId="0" fontId="1" fillId="5" borderId="0" xfId="0" applyFont="1" applyFill="1" applyBorder="1" applyAlignment="1" applyProtection="1">
      <alignment horizontal="center"/>
      <protection hidden="1"/>
    </xf>
    <xf numFmtId="0" fontId="5" fillId="5" borderId="6" xfId="0" applyFont="1" applyFill="1" applyBorder="1" applyAlignment="1">
      <alignment horizontal="left" wrapText="1"/>
    </xf>
    <xf numFmtId="0" fontId="5" fillId="5" borderId="6" xfId="0" applyFont="1" applyFill="1" applyBorder="1" applyAlignment="1">
      <alignment horizontal="center" wrapText="1"/>
    </xf>
    <xf numFmtId="0" fontId="5" fillId="5" borderId="6" xfId="0" applyFont="1" applyFill="1" applyBorder="1" applyAlignment="1" applyProtection="1">
      <alignment horizontal="center" vertical="center" wrapText="1"/>
      <protection hidden="1"/>
    </xf>
    <xf numFmtId="0" fontId="6" fillId="2" borderId="6" xfId="0" applyFont="1" applyFill="1" applyBorder="1" applyAlignment="1" applyProtection="1">
      <alignment horizontal="center" wrapText="1"/>
      <protection hidden="1"/>
    </xf>
    <xf numFmtId="0" fontId="0" fillId="5" borderId="6" xfId="0" applyFill="1" applyBorder="1" applyAlignment="1">
      <alignment horizontal="center"/>
    </xf>
    <xf numFmtId="0" fontId="5" fillId="4" borderId="6" xfId="0" applyFont="1" applyFill="1" applyBorder="1" applyAlignment="1">
      <alignment horizontal="center"/>
    </xf>
    <xf numFmtId="0" fontId="5" fillId="5" borderId="6" xfId="0" applyFont="1" applyFill="1" applyBorder="1" applyAlignment="1">
      <alignment horizontal="left" vertical="top" wrapText="1"/>
    </xf>
    <xf numFmtId="0" fontId="1" fillId="5" borderId="6" xfId="0" applyFont="1" applyFill="1" applyBorder="1" applyAlignment="1">
      <alignment horizontal="center" vertical="center"/>
    </xf>
    <xf numFmtId="0" fontId="1" fillId="5" borderId="27" xfId="0" applyFont="1" applyFill="1" applyBorder="1" applyAlignment="1">
      <alignment horizontal="center" vertical="center"/>
    </xf>
    <xf numFmtId="0" fontId="1" fillId="5" borderId="71" xfId="0" applyFont="1" applyFill="1" applyBorder="1" applyAlignment="1">
      <alignment horizontal="center" vertical="center"/>
    </xf>
    <xf numFmtId="0" fontId="1" fillId="5" borderId="62" xfId="0" applyFont="1" applyFill="1" applyBorder="1" applyAlignment="1">
      <alignment horizontal="center" vertical="center"/>
    </xf>
    <xf numFmtId="0" fontId="1" fillId="5" borderId="72" xfId="0" applyFont="1" applyFill="1" applyBorder="1" applyAlignment="1">
      <alignment horizontal="center" vertical="center"/>
    </xf>
    <xf numFmtId="0" fontId="1" fillId="5" borderId="51" xfId="0" applyFont="1" applyFill="1" applyBorder="1" applyAlignment="1">
      <alignment horizontal="center" vertical="center"/>
    </xf>
    <xf numFmtId="0" fontId="1" fillId="5" borderId="52" xfId="0" applyFont="1" applyFill="1" applyBorder="1" applyAlignment="1">
      <alignment horizontal="center" vertical="center"/>
    </xf>
    <xf numFmtId="0" fontId="1" fillId="5" borderId="6" xfId="0" applyFont="1" applyFill="1" applyBorder="1" applyAlignment="1">
      <alignment horizontal="center" wrapText="1"/>
    </xf>
    <xf numFmtId="0" fontId="0" fillId="5" borderId="6" xfId="0" applyFill="1" applyBorder="1" applyAlignment="1">
      <alignment horizontal="center" wrapText="1"/>
    </xf>
    <xf numFmtId="0" fontId="1" fillId="5" borderId="15" xfId="0" applyFont="1" applyFill="1" applyBorder="1" applyAlignment="1">
      <alignment horizontal="center"/>
    </xf>
    <xf numFmtId="0" fontId="1" fillId="5" borderId="48" xfId="0" applyFont="1" applyFill="1" applyBorder="1" applyAlignment="1">
      <alignment horizontal="center"/>
    </xf>
    <xf numFmtId="0" fontId="35" fillId="0" borderId="6" xfId="0" applyFont="1" applyBorder="1" applyAlignment="1">
      <alignment horizontal="left" vertical="top" wrapText="1"/>
    </xf>
    <xf numFmtId="0" fontId="1" fillId="5" borderId="6" xfId="0" applyFont="1" applyFill="1" applyBorder="1" applyAlignment="1">
      <alignment horizontal="left" wrapText="1"/>
    </xf>
    <xf numFmtId="0" fontId="5" fillId="4" borderId="6" xfId="0" applyFont="1" applyFill="1" applyBorder="1" applyAlignment="1">
      <alignment horizontal="left" wrapText="1"/>
    </xf>
    <xf numFmtId="0" fontId="5" fillId="5" borderId="6" xfId="0" applyFont="1" applyFill="1" applyBorder="1" applyAlignment="1">
      <alignment horizontal="left"/>
    </xf>
    <xf numFmtId="0" fontId="1" fillId="5" borderId="15" xfId="0" applyFont="1" applyFill="1" applyBorder="1" applyAlignment="1">
      <alignment horizontal="left" vertical="top" wrapText="1"/>
    </xf>
    <xf numFmtId="0" fontId="1" fillId="5" borderId="48" xfId="0" applyFont="1" applyFill="1" applyBorder="1" applyAlignment="1">
      <alignment horizontal="left" vertical="top" wrapText="1"/>
    </xf>
    <xf numFmtId="0" fontId="1" fillId="5" borderId="6" xfId="0" applyFont="1" applyFill="1" applyBorder="1" applyAlignment="1">
      <alignment horizontal="left" vertical="top" wrapText="1"/>
    </xf>
    <xf numFmtId="0" fontId="5" fillId="5" borderId="6" xfId="0" applyFont="1" applyFill="1" applyBorder="1" applyAlignment="1">
      <alignment horizontal="center" vertical="center" wrapText="1"/>
    </xf>
    <xf numFmtId="0" fontId="5" fillId="4" borderId="6" xfId="0" applyFont="1" applyFill="1" applyBorder="1" applyAlignment="1">
      <alignment horizontal="center" vertical="top" wrapText="1"/>
    </xf>
    <xf numFmtId="0" fontId="39" fillId="2" borderId="23" xfId="0" applyFont="1" applyFill="1" applyBorder="1" applyAlignment="1" applyProtection="1">
      <alignment horizontal="center"/>
    </xf>
    <xf numFmtId="0" fontId="39" fillId="2" borderId="30" xfId="0" applyFont="1" applyFill="1" applyBorder="1" applyAlignment="1" applyProtection="1">
      <alignment horizontal="center"/>
    </xf>
    <xf numFmtId="0" fontId="39" fillId="2" borderId="35" xfId="0" applyFont="1" applyFill="1" applyBorder="1" applyAlignment="1" applyProtection="1">
      <alignment horizontal="center"/>
    </xf>
    <xf numFmtId="0" fontId="7" fillId="2" borderId="0" xfId="0" applyNumberFormat="1" applyFont="1" applyFill="1" applyBorder="1" applyAlignment="1" applyProtection="1">
      <alignment horizontal="left" vertical="top" wrapText="1"/>
    </xf>
    <xf numFmtId="0" fontId="7" fillId="2" borderId="1" xfId="0" applyNumberFormat="1" applyFont="1" applyFill="1" applyBorder="1" applyAlignment="1" applyProtection="1">
      <alignment horizontal="left" vertical="top" wrapText="1"/>
    </xf>
  </cellXfs>
  <cellStyles count="17">
    <cellStyle name="Euro" xfId="15" xr:uid="{00000000-0005-0000-0000-000000000000}"/>
    <cellStyle name="Hipervínculo" xfId="1" builtinId="8"/>
    <cellStyle name="Hipervínculo 2" xfId="2" xr:uid="{00000000-0005-0000-0000-000002000000}"/>
    <cellStyle name="Hipervínculo 3" xfId="16" xr:uid="{00000000-0005-0000-0000-000003000000}"/>
    <cellStyle name="Millares" xfId="3" builtinId="3"/>
    <cellStyle name="Millares 2" xfId="4" xr:uid="{00000000-0005-0000-0000-000005000000}"/>
    <cellStyle name="Millares 2 2" xfId="11" xr:uid="{00000000-0005-0000-0000-000006000000}"/>
    <cellStyle name="Millares 3" xfId="5" xr:uid="{00000000-0005-0000-0000-000007000000}"/>
    <cellStyle name="Millares 4" xfId="10" xr:uid="{00000000-0005-0000-0000-000008000000}"/>
    <cellStyle name="Millares 5" xfId="14" xr:uid="{00000000-0005-0000-0000-000009000000}"/>
    <cellStyle name="Normal" xfId="0" builtinId="0"/>
    <cellStyle name="Normal 2" xfId="6" xr:uid="{00000000-0005-0000-0000-00000B000000}"/>
    <cellStyle name="Normal 3" xfId="13" xr:uid="{00000000-0005-0000-0000-00000C000000}"/>
    <cellStyle name="Normal_Hoja1" xfId="7" xr:uid="{00000000-0005-0000-0000-00000D000000}"/>
    <cellStyle name="Porcentaje" xfId="8" builtinId="5"/>
    <cellStyle name="Porcentaje 2" xfId="9" xr:uid="{00000000-0005-0000-0000-00000F000000}"/>
    <cellStyle name="Porcentaje 3" xfId="12" xr:uid="{00000000-0005-0000-0000-000010000000}"/>
  </cellStyles>
  <dxfs count="35">
    <dxf>
      <fill>
        <patternFill patternType="darkUp"/>
      </fill>
    </dxf>
    <dxf>
      <font>
        <strike val="0"/>
        <condense val="0"/>
        <extend val="0"/>
        <color auto="1"/>
      </font>
      <fill>
        <patternFill patternType="darkUp">
          <bgColor indexed="9"/>
        </patternFill>
      </fill>
    </dxf>
    <dxf>
      <font>
        <condense val="0"/>
        <extend val="0"/>
        <color auto="1"/>
      </font>
      <fill>
        <patternFill patternType="none">
          <bgColor indexed="65"/>
        </patternFill>
      </fill>
    </dxf>
    <dxf>
      <fill>
        <patternFill patternType="darkUp">
          <bgColor theme="1" tint="0.499984740745262"/>
        </patternFill>
      </fill>
    </dxf>
    <dxf>
      <fill>
        <patternFill patternType="darkUp">
          <bgColor theme="1" tint="0.499984740745262"/>
        </patternFill>
      </fill>
    </dxf>
    <dxf>
      <fill>
        <patternFill patternType="darkDown">
          <bgColor theme="1" tint="0.499984740745262"/>
        </patternFill>
      </fill>
    </dxf>
    <dxf>
      <fill>
        <patternFill patternType="darkUp">
          <bgColor theme="1" tint="0.499984740745262"/>
        </patternFill>
      </fill>
    </dxf>
    <dxf>
      <fill>
        <patternFill patternType="darkDown">
          <bgColor theme="1" tint="0.499984740745262"/>
        </patternFill>
      </fill>
    </dxf>
    <dxf>
      <fill>
        <patternFill patternType="darkDown">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Down">
          <bgColor theme="1" tint="0.499984740745262"/>
        </patternFill>
      </fill>
    </dxf>
    <dxf>
      <fill>
        <patternFill patternType="darkDown">
          <bgColor theme="1" tint="0.499984740745262"/>
        </patternFill>
      </fill>
    </dxf>
    <dxf>
      <fill>
        <patternFill patternType="darkDown">
          <bgColor rgb="FFFFC000"/>
        </patternFill>
      </fill>
    </dxf>
    <dxf>
      <fill>
        <patternFill patternType="darkUp">
          <bgColor theme="1" tint="0.499984740745262"/>
        </patternFill>
      </fill>
    </dxf>
    <dxf>
      <fill>
        <patternFill patternType="darkDown">
          <bgColor theme="1" tint="0.499984740745262"/>
        </patternFill>
      </fill>
    </dxf>
    <dxf>
      <font>
        <b val="0"/>
        <i val="0"/>
        <strike val="0"/>
        <condense val="0"/>
        <extend val="0"/>
        <outline val="0"/>
        <shadow val="0"/>
        <u val="none"/>
        <vertAlign val="baseline"/>
        <sz val="10"/>
        <color theme="1"/>
        <name val="Arial"/>
        <scheme val="none"/>
      </font>
      <fill>
        <patternFill patternType="solid">
          <fgColor indexed="64"/>
          <bgColor indexed="22"/>
        </patternFill>
      </fill>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i val="0"/>
        <strike val="0"/>
        <condense val="0"/>
        <extend val="0"/>
        <outline val="0"/>
        <shadow val="0"/>
        <u val="none"/>
        <vertAlign val="baseline"/>
        <sz val="10"/>
        <color theme="0"/>
        <name val="Arial"/>
        <scheme val="none"/>
      </font>
      <fill>
        <patternFill patternType="solid">
          <fgColor indexed="64"/>
          <bgColor indexed="22"/>
        </patternFill>
      </fill>
      <protection locked="1" hidden="1"/>
    </dxf>
    <dxf>
      <fill>
        <patternFill patternType="darkUp"/>
      </fill>
    </dxf>
    <dxf>
      <fill>
        <patternFill patternType="darkDown">
          <bgColor theme="1" tint="0.499984740745262"/>
        </patternFill>
      </fill>
    </dxf>
    <dxf>
      <fill>
        <patternFill patternType="darkDown">
          <bgColor theme="1" tint="0.499984740745262"/>
        </patternFill>
      </fill>
    </dxf>
    <dxf>
      <fill>
        <patternFill patternType="darkDown">
          <bgColor theme="1" tint="0.499984740745262"/>
        </patternFill>
      </fill>
    </dxf>
    <dxf>
      <fill>
        <patternFill patternType="darkUp"/>
      </fill>
    </dxf>
    <dxf>
      <fill>
        <patternFill patternType="darkUp">
          <bgColor theme="0"/>
        </patternFill>
      </fill>
    </dxf>
    <dxf>
      <fill>
        <patternFill patternType="darkUp"/>
      </fill>
    </dxf>
    <dxf>
      <fill>
        <patternFill patternType="darkUp">
          <bgColor theme="1" tint="0.499984740745262"/>
        </patternFill>
      </fill>
    </dxf>
    <dxf>
      <fill>
        <patternFill patternType="darkUp"/>
      </fill>
    </dxf>
    <dxf>
      <fill>
        <patternFill patternType="darkUp"/>
      </fill>
    </dxf>
    <dxf>
      <fill>
        <patternFill patternType="darkUp"/>
      </fill>
    </dxf>
    <dxf>
      <fill>
        <patternFill patternType="darkUp"/>
      </fill>
    </dxf>
    <dxf>
      <fill>
        <patternFill patternType="darkUp"/>
      </fill>
    </dxf>
  </dxfs>
  <tableStyles count="1" defaultTableStyle="TableStyleMedium2" defaultPivotStyle="PivotStyleLight16">
    <tableStyle name="MySqlDefault"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523875</xdr:colOff>
      <xdr:row>15</xdr:row>
      <xdr:rowOff>3137</xdr:rowOff>
    </xdr:from>
    <xdr:to>
      <xdr:col>14</xdr:col>
      <xdr:colOff>9548</xdr:colOff>
      <xdr:row>38</xdr:row>
      <xdr:rowOff>19050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657225" y="2641562"/>
          <a:ext cx="9391673" cy="4054513"/>
        </a:xfrm>
        <a:prstGeom prst="rect">
          <a:avLst/>
        </a:prstGeom>
        <a:solidFill>
          <a:srgbClr val="C0C0C0"/>
        </a:solidFill>
        <a:ln w="9525">
          <a:noFill/>
          <a:miter lim="800000"/>
          <a:headEnd/>
          <a:tailEnd/>
        </a:ln>
      </xdr:spPr>
      <xdr:txBody>
        <a:bodyPr vertOverflow="clip" wrap="square" lIns="27432" tIns="22860" rIns="27432" bIns="0" anchor="t" upright="1"/>
        <a:lstStyle/>
        <a:p>
          <a:pPr algn="just" rtl="0">
            <a:defRPr sz="1000"/>
          </a:pPr>
          <a:r>
            <a:rPr lang="es-UY" sz="1000" b="0" i="0" u="none" strike="noStrike" baseline="0">
              <a:solidFill>
                <a:srgbClr val="000000"/>
              </a:solidFill>
              <a:latin typeface="Arial"/>
              <a:cs typeface="Arial"/>
            </a:rPr>
            <a:t>   </a:t>
          </a:r>
        </a:p>
        <a:p>
          <a:pPr algn="just" rtl="0">
            <a:defRPr sz="1000"/>
          </a:pPr>
          <a:r>
            <a:rPr lang="es-UY" sz="1000" b="1" i="1" u="none" strike="noStrike" baseline="0">
              <a:solidFill>
                <a:srgbClr val="000000"/>
              </a:solidFill>
              <a:latin typeface="Arial"/>
              <a:cs typeface="Arial"/>
            </a:rPr>
            <a:t>Matriz General - Sección 1:</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Completar las características generales de la empresa. </a:t>
          </a:r>
        </a:p>
        <a:p>
          <a:pPr algn="just" rtl="0">
            <a:defRPr sz="1000"/>
          </a:pPr>
          <a:endParaRPr lang="es-UY" sz="1000" b="1" i="1"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Cada firma deberá incorporar los datos que se establecen en la sección 1. </a:t>
          </a:r>
          <a:r>
            <a:rPr lang="es-UY" sz="1000" b="1" i="1" u="none" strike="noStrike" baseline="0">
              <a:solidFill>
                <a:srgbClr val="000000"/>
              </a:solidFill>
              <a:latin typeface="Arial"/>
              <a:cs typeface="Arial"/>
            </a:rPr>
            <a:t>Las celdas que se deben completar son únicamente las de color celeste</a:t>
          </a:r>
          <a:r>
            <a:rPr lang="es-UY" sz="1000" b="0" i="0" u="none" strike="noStrike" baseline="0">
              <a:solidFill>
                <a:srgbClr val="000000"/>
              </a:solidFill>
              <a:latin typeface="Arial"/>
              <a:cs typeface="Arial"/>
            </a:rPr>
            <a:t>.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primer lugar se deberá definir el ministerio evaluador del proyecto a los efectos de poder vincular los indicadores sectoriales por los que podrá optar. Proyectos con actividad comercial y de servicio deben considerar como ministerio evaluador al Ministerio de Economía y Finanzas (MEF), proyectos con actividad industrial el Ministerio de Industria, Energía y Minería (MIEM), proyectos con actividad agrícola o ganadera el Ministerio de Ganadería, Agricultura y Pesca (MGAP) y para proyectos turísticos el Ministerio de Turismo (MINTUR). En función de esta determinación, la elección de indicadores sectoriales deberán registrarla en la hoja de Indicadores Sectoriales que se corresponda con el ministerio evaluador correspondiente.</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Asimismo se solicita indicar la fecha en la que se estima presentar el proyecto de inversión ante Ventanilla Única de COMAP. Este dato es solicitado a los efectos de considerar el puntaje a alcanzar en el indicador Generación de Empleo en función del puntaje adicional que se otorga a proyectos de inversión presentados previos al 31 de diciembre de 2020. En caso de que este dato no se complete el simulador no podrá calcular el puntaje de dicho indicador.</a:t>
          </a:r>
        </a:p>
        <a:p>
          <a:pPr algn="just" rtl="0">
            <a:defRPr sz="1000"/>
          </a:pPr>
          <a:endParaRPr lang="es-UY" sz="1000" b="0" i="0" u="none" strike="noStrike" baseline="0">
            <a:solidFill>
              <a:srgbClr val="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UY" sz="1000" b="0" i="0" u="none" strike="noStrike" baseline="0">
              <a:solidFill>
                <a:sysClr val="windowText" lastClr="000000"/>
              </a:solidFill>
              <a:latin typeface="Arial"/>
              <a:cs typeface="Arial"/>
            </a:rPr>
            <a:t>Adicionalmente se solicita completar el nivel de facturación en Unidades Indexadas (del ejercicio fiscal anterior al que la empresa presenta el proyecto) y el número de empleados del mes anterior al de presentación del proyecto, a los efectos de categorizar a la empresa dentro de las disposiciones del Decreto Nº 504/007 y con esto determinar la aplicación del beneficio adicional para micro y pequeñas empresas que define el artículo 20. En caso que la empresa fuese nueva, debe proyectar facturación y número de empleados para el ejercicio siguiente al de inicio de actividad. En caso afirmativo y considerando adicionalmente que la inversión no supere las UI 3.500.000, contará con beneficios adicionales que se observan al final del simulador. Adicionalmente debe considerarse que </a:t>
          </a:r>
          <a:r>
            <a:rPr lang="es-ES" sz="1000" b="0" i="0" u="none" strike="noStrike" baseline="0">
              <a:solidFill>
                <a:sysClr val="windowText" lastClr="000000"/>
              </a:solidFill>
              <a:effectLst/>
              <a:latin typeface="+mn-lt"/>
              <a:ea typeface="+mn-ea"/>
              <a:cs typeface="+mn-cs"/>
            </a:rPr>
            <a:t>n</a:t>
          </a:r>
          <a:r>
            <a:rPr lang="es-ES" sz="1000">
              <a:effectLst/>
              <a:latin typeface="+mn-lt"/>
              <a:ea typeface="+mn-ea"/>
              <a:cs typeface="+mn-cs"/>
            </a:rPr>
            <a:t>o </a:t>
          </a:r>
          <a:r>
            <a:rPr lang="es-ES" sz="1000">
              <a:effectLst/>
              <a:latin typeface="Arial" panose="020B0604020202020204" pitchFamily="34" charset="0"/>
              <a:ea typeface="+mn-ea"/>
              <a:cs typeface="Arial" panose="020B0604020202020204" pitchFamily="34" charset="0"/>
            </a:rPr>
            <a:t>se considerarán como micro o pequeñas empresas a aquellas que, cumpliendo las condiciones establecidas de personal ocupado y ventas, estén controladas por otra empresa que supere los límites establecidos anteriormente o pertenezcan a un grupo económico que, en su conjunto, supere dichos límites.</a:t>
          </a:r>
          <a:endParaRPr lang="es-UY" sz="1000">
            <a:effectLst/>
            <a:latin typeface="Arial" panose="020B0604020202020204" pitchFamily="34" charset="0"/>
            <a:ea typeface="+mn-ea"/>
            <a:cs typeface="Arial" panose="020B0604020202020204" pitchFamily="34" charset="0"/>
          </a:endParaRP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Por último se solicita conocer si se trata de una empresa instalada y con inversiones dentro de un Parque Industrial y/o Parque Científico-tecnológico y las actividades que desarrolla en él a los efectos de la consideraciones de los beneficios adicionales que dispone el artículo 21 del decreto.</a:t>
          </a:r>
        </a:p>
      </xdr:txBody>
    </xdr:sp>
    <xdr:clientData/>
  </xdr:twoCellAnchor>
  <xdr:twoCellAnchor>
    <xdr:from>
      <xdr:col>1</xdr:col>
      <xdr:colOff>36195</xdr:colOff>
      <xdr:row>14</xdr:row>
      <xdr:rowOff>0</xdr:rowOff>
    </xdr:from>
    <xdr:to>
      <xdr:col>1</xdr:col>
      <xdr:colOff>710931</xdr:colOff>
      <xdr:row>15</xdr:row>
      <xdr:rowOff>114300</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169545" y="2352675"/>
          <a:ext cx="674736" cy="276225"/>
        </a:xfrm>
        <a:prstGeom prst="rect">
          <a:avLst/>
        </a:prstGeom>
        <a:solidFill>
          <a:schemeClr val="tx2">
            <a:lumMod val="20000"/>
            <a:lumOff val="80000"/>
          </a:schemeClr>
        </a:solidFill>
        <a:ln w="9525">
          <a:noFill/>
          <a:miter lim="800000"/>
          <a:headEnd/>
          <a:tailEnd/>
        </a:ln>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2º paso </a:t>
          </a:r>
        </a:p>
      </xdr:txBody>
    </xdr:sp>
    <xdr:clientData/>
  </xdr:twoCellAnchor>
  <xdr:twoCellAnchor>
    <xdr:from>
      <xdr:col>1</xdr:col>
      <xdr:colOff>523875</xdr:colOff>
      <xdr:row>39</xdr:row>
      <xdr:rowOff>148590</xdr:rowOff>
    </xdr:from>
    <xdr:to>
      <xdr:col>13</xdr:col>
      <xdr:colOff>750578</xdr:colOff>
      <xdr:row>51</xdr:row>
      <xdr:rowOff>66675</xdr:rowOff>
    </xdr:to>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657225" y="6539865"/>
          <a:ext cx="9370703" cy="186118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Matríz General - Sección 2:</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Monto del proyecto de inversión</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la segunda sección se debe completar el monto de la inversión en UI, así como la cotización de esta unidad del último día del mes anterior al momento en que se presenta el proyecto y la cotización del dólar del último día hábil del mes anterior a dicho momento.</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simulador brinda el acceso a la página del Banco Central del Uruguay (BCU) y del Instituto Nacional de Estadística (INE) para visualizar la cotización de ambas. </a:t>
          </a:r>
        </a:p>
        <a:p>
          <a:pPr algn="just" rtl="0">
            <a:defRPr sz="1000"/>
          </a:pPr>
          <a:endParaRPr lang="es-UY" sz="1000" b="1" i="0" u="none" strike="noStrike" baseline="0">
            <a:solidFill>
              <a:srgbClr val="00B050"/>
            </a:solidFill>
            <a:latin typeface="Arial"/>
            <a:cs typeface="Arial"/>
          </a:endParaRPr>
        </a:p>
        <a:p>
          <a:pPr algn="just" rtl="0">
            <a:defRPr sz="1000"/>
          </a:pPr>
          <a:r>
            <a:rPr lang="es-UY" sz="1000" b="0" i="0" u="none" strike="noStrike" baseline="0">
              <a:solidFill>
                <a:sysClr val="windowText" lastClr="000000"/>
              </a:solidFill>
              <a:latin typeface="Arial"/>
              <a:cs typeface="Arial"/>
            </a:rPr>
            <a:t>En caso de tratarse de empresas con inversiones dentro de Parque Industrial o Parque Científico-Tecnológico se habilitará la opción para ingresar el valor total de la inversión a realizar dentro del Parque.</a:t>
          </a: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39</xdr:row>
      <xdr:rowOff>0</xdr:rowOff>
    </xdr:from>
    <xdr:to>
      <xdr:col>1</xdr:col>
      <xdr:colOff>710931</xdr:colOff>
      <xdr:row>40</xdr:row>
      <xdr:rowOff>110589</xdr:rowOff>
    </xdr:to>
    <xdr:sp macro="" textlink="">
      <xdr:nvSpPr>
        <xdr:cNvPr id="5" name="Rectangle 4">
          <a:extLst>
            <a:ext uri="{FF2B5EF4-FFF2-40B4-BE49-F238E27FC236}">
              <a16:creationId xmlns:a16="http://schemas.microsoft.com/office/drawing/2014/main" id="{00000000-0008-0000-0200-000005000000}"/>
            </a:ext>
          </a:extLst>
        </xdr:cNvPr>
        <xdr:cNvSpPr>
          <a:spLocks noChangeArrowheads="1"/>
        </xdr:cNvSpPr>
      </xdr:nvSpPr>
      <xdr:spPr bwMode="auto">
        <a:xfrm>
          <a:off x="169545" y="3762375"/>
          <a:ext cx="674736"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3º paso </a:t>
          </a:r>
        </a:p>
      </xdr:txBody>
    </xdr:sp>
    <xdr:clientData/>
  </xdr:twoCellAnchor>
  <xdr:twoCellAnchor>
    <xdr:from>
      <xdr:col>1</xdr:col>
      <xdr:colOff>523875</xdr:colOff>
      <xdr:row>52</xdr:row>
      <xdr:rowOff>148589</xdr:rowOff>
    </xdr:from>
    <xdr:to>
      <xdr:col>14</xdr:col>
      <xdr:colOff>10584</xdr:colOff>
      <xdr:row>83</xdr:row>
      <xdr:rowOff>28575</xdr:rowOff>
    </xdr:to>
    <xdr:sp macro="" textlink="">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a:off x="657225" y="8644889"/>
          <a:ext cx="9392709" cy="4899661"/>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Maztriz General - Sección 3:</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Indicadores </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Las empresas cuentan con la posibilidad de aplicar diferentes indicadores, algunos generales y otros de carácter sectorial que dependerán del giro de actividad económica en el que se desempeña la firma. Ninguno es obligatorio, y cada emprendimiento podrá generar uno, algunos, o todos los indicadores. Para acceder al régimen las empresas deberán alcanzar como mínimo 1 punto en la suma entre los indicadores Generación de Empleo, Aumento de Exportaciones, Tecnologías Limpias, Investigación, Desarrollo e innovación e Indicador Sectorial. En el caso del Indicador Sectorial la empresa podrá optar por uno de ellos.</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El primero de los indicadores generales es el de Generación de Empleo. El indicador de empleo asociado al proyecto de inversión dependerá de la inversión elegible medida en Unidades Indexadas y del aumento de empleo comprometido equivalente a 30 horas semanales o 130 horas mensuales. El empleo incremental se define como la variación en las personas a ocupar en el promedio de 3 ejercicios con respecto a la Situación Inicial, cifra que deberá ser ubicada en la celda celeste bajo "Incremento Promedio". </a:t>
          </a:r>
        </a:p>
        <a:p>
          <a:pPr algn="just" rtl="0">
            <a:defRPr sz="1000"/>
          </a:pPr>
          <a:endParaRPr lang="es-UY" sz="1000" b="0" i="0" u="none" strike="noStrike" baseline="0">
            <a:solidFill>
              <a:sysClr val="windowText" lastClr="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UY" sz="1000" b="0" i="0" u="none" strike="noStrike" baseline="0">
              <a:solidFill>
                <a:sysClr val="windowText" lastClr="000000"/>
              </a:solidFill>
              <a:latin typeface="Arial"/>
              <a:cs typeface="Arial"/>
            </a:rPr>
            <a:t>El segundo de los indicadores generales es el de Aumento de exportaciones. Dicho indicador dependerá de la inversión elegible en UI y del aumento de las exportaciones medidas en dólares para lo cual se define un incremento exigido en función del tramo de inversión en el que se encuentre el proyecto presentado conforme a la definición dada en el numeral  4.2.2) del documento Criterios Básicos General de Funcionamiento del decreto. Las exportaciones incrementales se definen como la variación en el monto a exportar en el promedio de 3 ejericios con respecto a la situación inicial cifra que deberá ser ubicada en la </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celda celeste  bajo "Incremento Promedio". </a:t>
          </a:r>
          <a:endParaRPr lang="es-UY" sz="1000" b="0" i="0" u="none" strike="noStrike" baseline="0">
            <a:solidFill>
              <a:sysClr val="windowText" lastClr="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El siguiente indicador general es el de Descentralización. A los efectos del simulador se deberá optar entre una locación o varias para la inversión, ponderando según el porcentaje de inversión elegible en UI y su puntaje en el caso de existir varias localizaciones. En el caso de los proyectos turísticos se deberá considerar lo expuesto en el numeral 4.2.3) del documento Criterios </a:t>
          </a:r>
          <a:r>
            <a:rPr lang="es-UY" sz="1000" b="0" i="0" baseline="0">
              <a:effectLst/>
              <a:latin typeface="Arial" panose="020B0604020202020204" pitchFamily="34" charset="0"/>
              <a:ea typeface="+mn-ea"/>
              <a:cs typeface="Arial" panose="020B0604020202020204" pitchFamily="34" charset="0"/>
            </a:rPr>
            <a:t>Básicos General de Funcionamiento del decreto, </a:t>
          </a:r>
          <a:r>
            <a:rPr lang="es-UY" sz="1000" b="0" i="0" u="none" strike="noStrike" baseline="0">
              <a:solidFill>
                <a:sysClr val="windowText" lastClr="000000"/>
              </a:solidFill>
              <a:latin typeface="Arial"/>
              <a:cs typeface="Arial"/>
            </a:rPr>
            <a:t>tomando en consideración los centros turísticos y categorías que obtienen puntajes especiales o bien el puntaje por Descentralización general.</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Los últimos indicadores generales hacen referencia a la inversión en Tecnologías Limpias por una parte, y por otra parte, a la inversión en investigación, Desarrollo e innovación, debiendo especificar el monto de la inversión en UI relacionada con dichos indicadores.</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 empresa deberá optar por uno de los indicadores sectoriales. Deberá completarse el indicador elegido en la hoja que se corresponde con el ministerio evaluador correspondiente de acuerdo con la actividad y objetivo del proyecto ha presentar, tal cual lo definido en el primer párrafo de este apartado.</a:t>
          </a:r>
          <a:endParaRPr lang="es-UY" sz="1000" b="0" i="0" u="none" strike="noStrike" baseline="0">
            <a:solidFill>
              <a:srgbClr val="FF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52</xdr:row>
      <xdr:rowOff>0</xdr:rowOff>
    </xdr:from>
    <xdr:to>
      <xdr:col>1</xdr:col>
      <xdr:colOff>710931</xdr:colOff>
      <xdr:row>53</xdr:row>
      <xdr:rowOff>110589</xdr:rowOff>
    </xdr:to>
    <xdr:sp macro="" textlink="">
      <xdr:nvSpPr>
        <xdr:cNvPr id="7" name="Rectangle 6">
          <a:extLst>
            <a:ext uri="{FF2B5EF4-FFF2-40B4-BE49-F238E27FC236}">
              <a16:creationId xmlns:a16="http://schemas.microsoft.com/office/drawing/2014/main" id="{00000000-0008-0000-0200-000007000000}"/>
            </a:ext>
          </a:extLst>
        </xdr:cNvPr>
        <xdr:cNvSpPr>
          <a:spLocks noChangeArrowheads="1"/>
        </xdr:cNvSpPr>
      </xdr:nvSpPr>
      <xdr:spPr bwMode="auto">
        <a:xfrm>
          <a:off x="169545" y="5705475"/>
          <a:ext cx="674736"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4º paso </a:t>
          </a:r>
        </a:p>
      </xdr:txBody>
    </xdr:sp>
    <xdr:clientData/>
  </xdr:twoCellAnchor>
  <xdr:twoCellAnchor>
    <xdr:from>
      <xdr:col>1</xdr:col>
      <xdr:colOff>506730</xdr:colOff>
      <xdr:row>86</xdr:row>
      <xdr:rowOff>53340</xdr:rowOff>
    </xdr:from>
    <xdr:to>
      <xdr:col>13</xdr:col>
      <xdr:colOff>750580</xdr:colOff>
      <xdr:row>94</xdr:row>
      <xdr:rowOff>133350</xdr:rowOff>
    </xdr:to>
    <xdr:sp macro="" textlink="">
      <xdr:nvSpPr>
        <xdr:cNvPr id="8" name="Rectangle 7">
          <a:extLst>
            <a:ext uri="{FF2B5EF4-FFF2-40B4-BE49-F238E27FC236}">
              <a16:creationId xmlns:a16="http://schemas.microsoft.com/office/drawing/2014/main" id="{00000000-0008-0000-0200-000008000000}"/>
            </a:ext>
          </a:extLst>
        </xdr:cNvPr>
        <xdr:cNvSpPr>
          <a:spLocks noChangeArrowheads="1"/>
        </xdr:cNvSpPr>
      </xdr:nvSpPr>
      <xdr:spPr bwMode="auto">
        <a:xfrm>
          <a:off x="640080" y="14178915"/>
          <a:ext cx="9387850" cy="137541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General - Sección 4:</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 –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base a los datos incorporados anteriormente, el simulador arrojará el puntaje final de cada uno de los indicadores, y de esta forma la exoneración de IRAE al que la empresa podrá acceder mediante el </a:t>
          </a:r>
          <a:r>
            <a:rPr lang="es-UY" sz="1000" b="0" i="0" u="none" strike="noStrike" baseline="0">
              <a:solidFill>
                <a:sysClr val="windowText" lastClr="000000"/>
              </a:solidFill>
              <a:latin typeface="Arial"/>
              <a:cs typeface="Arial"/>
            </a:rPr>
            <a:t>Decreto N° 268/020</a:t>
          </a:r>
          <a:r>
            <a:rPr lang="es-UY" sz="1000" b="0" i="0" u="none" strike="noStrike" baseline="0">
              <a:solidFill>
                <a:srgbClr val="000000"/>
              </a:solidFill>
              <a:latin typeface="Arial"/>
              <a:cs typeface="Arial"/>
            </a:rPr>
            <a:t>, así como el plazo en el cual podrá utilizar este beneficio fiscal. A los efectos de poder acceder al régimen la empresa deberá alcanzar como mínimo 1 punto ponderado en la suma entre los siguientes indicadores: Generación de Empleo, Aumento de Exportaciones, Tecnologías Limpias, Investigación, Desarrollo e innovación y un Indicador Sectorial.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30691</xdr:colOff>
      <xdr:row>85</xdr:row>
      <xdr:rowOff>74084</xdr:rowOff>
    </xdr:from>
    <xdr:to>
      <xdr:col>1</xdr:col>
      <xdr:colOff>724182</xdr:colOff>
      <xdr:row>87</xdr:row>
      <xdr:rowOff>25923</xdr:rowOff>
    </xdr:to>
    <xdr:sp macro="" textlink="">
      <xdr:nvSpPr>
        <xdr:cNvPr id="9" name="Rectangle 8">
          <a:extLst>
            <a:ext uri="{FF2B5EF4-FFF2-40B4-BE49-F238E27FC236}">
              <a16:creationId xmlns:a16="http://schemas.microsoft.com/office/drawing/2014/main" id="{00000000-0008-0000-0200-000009000000}"/>
            </a:ext>
          </a:extLst>
        </xdr:cNvPr>
        <xdr:cNvSpPr>
          <a:spLocks noChangeArrowheads="1"/>
        </xdr:cNvSpPr>
      </xdr:nvSpPr>
      <xdr:spPr bwMode="auto">
        <a:xfrm>
          <a:off x="164041" y="12742334"/>
          <a:ext cx="693491" cy="275689"/>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5º paso </a:t>
          </a:r>
        </a:p>
      </xdr:txBody>
    </xdr:sp>
    <xdr:clientData/>
  </xdr:twoCellAnchor>
  <xdr:twoCellAnchor>
    <xdr:from>
      <xdr:col>1</xdr:col>
      <xdr:colOff>453813</xdr:colOff>
      <xdr:row>97</xdr:row>
      <xdr:rowOff>42758</xdr:rowOff>
    </xdr:from>
    <xdr:to>
      <xdr:col>14</xdr:col>
      <xdr:colOff>21376</xdr:colOff>
      <xdr:row>106</xdr:row>
      <xdr:rowOff>76200</xdr:rowOff>
    </xdr:to>
    <xdr:sp macro="" textlink="">
      <xdr:nvSpPr>
        <xdr:cNvPr id="10" name="Rectangle 9">
          <a:extLst>
            <a:ext uri="{FF2B5EF4-FFF2-40B4-BE49-F238E27FC236}">
              <a16:creationId xmlns:a16="http://schemas.microsoft.com/office/drawing/2014/main" id="{00000000-0008-0000-0200-00000A000000}"/>
            </a:ext>
          </a:extLst>
        </xdr:cNvPr>
        <xdr:cNvSpPr>
          <a:spLocks noChangeArrowheads="1"/>
        </xdr:cNvSpPr>
      </xdr:nvSpPr>
      <xdr:spPr bwMode="auto">
        <a:xfrm>
          <a:off x="587163" y="16273358"/>
          <a:ext cx="9473563" cy="1490767"/>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Cálculo de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Considerando la exoneración de IRAE y el plazo de aplicación del mismo, obtenidos en el paso anterior, la empresa podrá completar las proyecciones del resultado fiscal para los mismos años del plazo de exoneración de IRAE en la hoja Cálculo de exoneración de IRAE. El monto a incorporar debe ser proyectado en UI. De esta forma, el simulador calcula la exoneración efectiva por cada año y el saldo que resta por exonerar en UI.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Cabe señalar que este cálculo considera supuestos simplificadores, pues a efectos de la aplicación del beneficio la empresa deberá considerar todos los topes de deducción establecidos en el artículo 17 del Decreto Nº 268/020 así como considerar el criterio de determinación del beneficio en $, el que se encuentra regulado por Consulta de DGI Nº 5172.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0</xdr:col>
      <xdr:colOff>136525</xdr:colOff>
      <xdr:row>96</xdr:row>
      <xdr:rowOff>31750</xdr:rowOff>
    </xdr:from>
    <xdr:to>
      <xdr:col>1</xdr:col>
      <xdr:colOff>692433</xdr:colOff>
      <xdr:row>97</xdr:row>
      <xdr:rowOff>142339</xdr:rowOff>
    </xdr:to>
    <xdr:sp macro="" textlink="">
      <xdr:nvSpPr>
        <xdr:cNvPr id="11" name="Rectangle 10">
          <a:extLst>
            <a:ext uri="{FF2B5EF4-FFF2-40B4-BE49-F238E27FC236}">
              <a16:creationId xmlns:a16="http://schemas.microsoft.com/office/drawing/2014/main" id="{00000000-0008-0000-0200-00000B000000}"/>
            </a:ext>
          </a:extLst>
        </xdr:cNvPr>
        <xdr:cNvSpPr>
          <a:spLocks noChangeArrowheads="1"/>
        </xdr:cNvSpPr>
      </xdr:nvSpPr>
      <xdr:spPr bwMode="auto">
        <a:xfrm>
          <a:off x="136525" y="14481175"/>
          <a:ext cx="689258"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6º paso </a:t>
          </a:r>
        </a:p>
      </xdr:txBody>
    </xdr:sp>
    <xdr:clientData/>
  </xdr:twoCellAnchor>
  <xdr:twoCellAnchor>
    <xdr:from>
      <xdr:col>1</xdr:col>
      <xdr:colOff>523875</xdr:colOff>
      <xdr:row>3</xdr:row>
      <xdr:rowOff>148590</xdr:rowOff>
    </xdr:from>
    <xdr:to>
      <xdr:col>13</xdr:col>
      <xdr:colOff>750578</xdr:colOff>
      <xdr:row>13</xdr:row>
      <xdr:rowOff>66675</xdr:rowOff>
    </xdr:to>
    <xdr:sp macro="" textlink="">
      <xdr:nvSpPr>
        <xdr:cNvPr id="14" name="Rectangle 3">
          <a:extLst>
            <a:ext uri="{FF2B5EF4-FFF2-40B4-BE49-F238E27FC236}">
              <a16:creationId xmlns:a16="http://schemas.microsoft.com/office/drawing/2014/main" id="{00000000-0008-0000-0200-00000E000000}"/>
            </a:ext>
          </a:extLst>
        </xdr:cNvPr>
        <xdr:cNvSpPr>
          <a:spLocks noChangeArrowheads="1"/>
        </xdr:cNvSpPr>
      </xdr:nvSpPr>
      <xdr:spPr bwMode="auto">
        <a:xfrm>
          <a:off x="657225" y="748665"/>
          <a:ext cx="9370703" cy="153733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 empresa tendrá la opción de ser evaluada por una Matriz simplificada que considera el incremento en el indicador Generación del Empleo o bien por la Matriz General.</a:t>
          </a:r>
        </a:p>
        <a:p>
          <a:pPr algn="just" rtl="0">
            <a:defRPr sz="1000"/>
          </a:pPr>
          <a:endParaRPr lang="es-UY" sz="1000" b="1"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En la hoja Matriz Simplificada podrá simularse la exoneración sobre el IRAE a alcanzar en dicha modalidad, considerando el valor de la inversión, el número de puestos de trabajo a generar y las dimensiones de la empresa a los efectos de considerar el incremento para empresas Micro o Pequeñas conforme al artículo 20 del Decreto Nº 268/020</a:t>
          </a:r>
          <a:r>
            <a:rPr lang="es-UY" sz="1000" b="0" i="0" u="none" strike="noStrike" baseline="0">
              <a:solidFill>
                <a:srgbClr val="FFFF00"/>
              </a:solidFill>
              <a:latin typeface="Arial"/>
              <a:cs typeface="Arial"/>
            </a:rPr>
            <a:t> </a:t>
          </a:r>
          <a:r>
            <a:rPr lang="es-UY" sz="1000" b="0" i="0" u="none" strike="noStrike" baseline="0">
              <a:solidFill>
                <a:sysClr val="windowText" lastClr="000000"/>
              </a:solidFill>
              <a:latin typeface="Arial"/>
              <a:cs typeface="Arial"/>
            </a:rPr>
            <a:t>en caso de corresponder. Las restantes hojas del archivo Excel se corresponden con el análisis en caso de optar por la evaluación bajo la Matriz General.</a:t>
          </a:r>
        </a:p>
        <a:p>
          <a:pPr algn="just" rtl="0">
            <a:defRPr sz="1000"/>
          </a:pPr>
          <a:endParaRPr lang="es-UY" sz="1000" b="1" i="0" u="none" strike="noStrike" baseline="0">
            <a:solidFill>
              <a:sysClr val="windowText" lastClr="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3</xdr:row>
      <xdr:rowOff>0</xdr:rowOff>
    </xdr:from>
    <xdr:to>
      <xdr:col>1</xdr:col>
      <xdr:colOff>710931</xdr:colOff>
      <xdr:row>4</xdr:row>
      <xdr:rowOff>110589</xdr:rowOff>
    </xdr:to>
    <xdr:sp macro="" textlink="">
      <xdr:nvSpPr>
        <xdr:cNvPr id="15" name="Rectangle 4">
          <a:extLst>
            <a:ext uri="{FF2B5EF4-FFF2-40B4-BE49-F238E27FC236}">
              <a16:creationId xmlns:a16="http://schemas.microsoft.com/office/drawing/2014/main" id="{00000000-0008-0000-0200-00000F000000}"/>
            </a:ext>
          </a:extLst>
        </xdr:cNvPr>
        <xdr:cNvSpPr>
          <a:spLocks noChangeArrowheads="1"/>
        </xdr:cNvSpPr>
      </xdr:nvSpPr>
      <xdr:spPr bwMode="auto">
        <a:xfrm>
          <a:off x="169545" y="6534150"/>
          <a:ext cx="674736"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1º paso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9525</xdr:colOff>
      <xdr:row>33</xdr:row>
      <xdr:rowOff>9526</xdr:rowOff>
    </xdr:from>
    <xdr:to>
      <xdr:col>13</xdr:col>
      <xdr:colOff>476250</xdr:colOff>
      <xdr:row>41</xdr:row>
      <xdr:rowOff>371476</xdr:rowOff>
    </xdr:to>
    <xdr:pic>
      <xdr:nvPicPr>
        <xdr:cNvPr id="4" name="Imagen 3">
          <a:extLst>
            <a:ext uri="{FF2B5EF4-FFF2-40B4-BE49-F238E27FC236}">
              <a16:creationId xmlns:a16="http://schemas.microsoft.com/office/drawing/2014/main" id="{00000000-0008-0000-0900-000004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628" b="6527"/>
        <a:stretch/>
      </xdr:blipFill>
      <xdr:spPr bwMode="auto">
        <a:xfrm>
          <a:off x="9048750" y="9553576"/>
          <a:ext cx="5534025" cy="3409950"/>
        </a:xfrm>
        <a:prstGeom prst="rect">
          <a:avLst/>
        </a:prstGeom>
        <a:noFill/>
        <a:ln w="3175">
          <a:solidFill>
            <a:schemeClr val="tx1"/>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Z1:AC22" totalsRowShown="0" headerRowDxfId="21" dataDxfId="20">
  <autoFilter ref="Z1:AC22" xr:uid="{00000000-0009-0000-0100-000001000000}"/>
  <sortState ref="Z2:AC29">
    <sortCondition descending="1" ref="AB2:AB29"/>
  </sortState>
  <tableColumns count="4">
    <tableColumn id="1" xr3:uid="{00000000-0010-0000-0000-000001000000}" name="Tipo" dataDxfId="19"/>
    <tableColumn id="2" xr3:uid="{00000000-0010-0000-0000-000002000000}" name="Certificaciones" dataDxfId="18"/>
    <tableColumn id="3" xr3:uid="{00000000-0010-0000-0000-000003000000}" name="Aprobado Laura" dataDxfId="17"/>
    <tableColumn id="4" xr3:uid="{00000000-0010-0000-0000-000004000000}" name="Descripción" dataDxfId="1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e.gub.uy/web/guest/ui-unidad-indexada" TargetMode="External"/><Relationship Id="rId1" Type="http://schemas.openxmlformats.org/officeDocument/2006/relationships/hyperlink" Target="http://www.bcu.gub.uy/Estadisticas-e-Indicadores/Paginas/Cotizaciones.asp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E24" sqref="E24"/>
    </sheetView>
  </sheetViews>
  <sheetFormatPr baseColWidth="10" defaultRowHeight="12.75" x14ac:dyDescent="0.2"/>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32"/>
  <sheetViews>
    <sheetView workbookViewId="0">
      <selection activeCell="I59" sqref="I59"/>
    </sheetView>
  </sheetViews>
  <sheetFormatPr baseColWidth="10" defaultRowHeight="12.75" x14ac:dyDescent="0.2"/>
  <cols>
    <col min="1" max="1" width="11.42578125" style="153"/>
    <col min="2" max="2" width="14.28515625" style="153" customWidth="1"/>
    <col min="3" max="3" width="19.5703125" style="153" customWidth="1"/>
    <col min="4" max="4" width="17.42578125" style="153" customWidth="1"/>
    <col min="5" max="5" width="16.7109375" style="153" customWidth="1"/>
    <col min="6" max="6" width="23.42578125" style="153" customWidth="1"/>
    <col min="7" max="7" width="32.7109375" style="153" customWidth="1"/>
    <col min="8" max="8" width="14.7109375" style="153" customWidth="1"/>
    <col min="9" max="9" width="15.5703125" style="153" customWidth="1"/>
    <col min="10" max="16384" width="11.42578125" style="153"/>
  </cols>
  <sheetData>
    <row r="1" spans="1:14" ht="13.5" thickBot="1" x14ac:dyDescent="0.25"/>
    <row r="2" spans="1:14" ht="26.1" customHeight="1" thickBot="1" x14ac:dyDescent="0.25">
      <c r="A2" s="555" t="s">
        <v>355</v>
      </c>
      <c r="B2" s="556"/>
      <c r="C2" s="556"/>
      <c r="D2" s="556"/>
      <c r="E2" s="556"/>
      <c r="F2" s="556"/>
      <c r="G2" s="556"/>
      <c r="H2" s="556"/>
      <c r="I2" s="556"/>
      <c r="J2" s="556"/>
      <c r="K2" s="556"/>
      <c r="L2" s="556"/>
      <c r="M2" s="556"/>
      <c r="N2" s="557"/>
    </row>
    <row r="4" spans="1:14" x14ac:dyDescent="0.2">
      <c r="A4" s="193" t="s">
        <v>250</v>
      </c>
      <c r="B4" s="154" t="s">
        <v>350</v>
      </c>
    </row>
    <row r="5" spans="1:14" x14ac:dyDescent="0.2">
      <c r="A5" s="193"/>
      <c r="B5" s="154"/>
    </row>
    <row r="6" spans="1:14" x14ac:dyDescent="0.2">
      <c r="A6" s="193"/>
      <c r="B6" s="723" t="s">
        <v>269</v>
      </c>
      <c r="C6" s="723"/>
      <c r="D6" s="723"/>
      <c r="E6" s="723"/>
      <c r="F6" s="723"/>
    </row>
    <row r="7" spans="1:14" ht="38.25" x14ac:dyDescent="0.2">
      <c r="A7" s="193"/>
      <c r="B7" s="197" t="s">
        <v>281</v>
      </c>
      <c r="C7" s="739" t="s">
        <v>278</v>
      </c>
      <c r="D7" s="739"/>
      <c r="E7" s="739" t="s">
        <v>279</v>
      </c>
      <c r="F7" s="739"/>
    </row>
    <row r="8" spans="1:14" x14ac:dyDescent="0.2">
      <c r="A8" s="193"/>
      <c r="B8" s="216" t="s">
        <v>270</v>
      </c>
      <c r="C8" s="701" t="s">
        <v>274</v>
      </c>
      <c r="D8" s="701"/>
      <c r="E8" s="701" t="s">
        <v>282</v>
      </c>
      <c r="F8" s="701"/>
    </row>
    <row r="9" spans="1:14" x14ac:dyDescent="0.2">
      <c r="A9" s="193"/>
      <c r="B9" s="216" t="s">
        <v>271</v>
      </c>
      <c r="C9" s="701" t="s">
        <v>275</v>
      </c>
      <c r="D9" s="701"/>
      <c r="E9" s="701" t="s">
        <v>283</v>
      </c>
      <c r="F9" s="701"/>
    </row>
    <row r="10" spans="1:14" x14ac:dyDescent="0.2">
      <c r="A10" s="193"/>
      <c r="B10" s="216" t="s">
        <v>272</v>
      </c>
      <c r="C10" s="701" t="s">
        <v>276</v>
      </c>
      <c r="D10" s="701"/>
      <c r="E10" s="701" t="s">
        <v>280</v>
      </c>
      <c r="F10" s="701"/>
    </row>
    <row r="11" spans="1:14" x14ac:dyDescent="0.2">
      <c r="A11" s="193"/>
      <c r="B11" s="216" t="s">
        <v>273</v>
      </c>
      <c r="C11" s="701" t="s">
        <v>277</v>
      </c>
      <c r="D11" s="701"/>
      <c r="E11" s="701" t="s">
        <v>284</v>
      </c>
      <c r="F11" s="701"/>
    </row>
    <row r="12" spans="1:14" x14ac:dyDescent="0.2">
      <c r="A12" s="193"/>
      <c r="B12" s="154"/>
      <c r="E12" s="217"/>
      <c r="F12" s="217"/>
    </row>
    <row r="13" spans="1:14" x14ac:dyDescent="0.2">
      <c r="A13" s="193"/>
      <c r="B13" s="723" t="s">
        <v>285</v>
      </c>
      <c r="C13" s="723"/>
      <c r="D13" s="723"/>
    </row>
    <row r="14" spans="1:14" x14ac:dyDescent="0.2">
      <c r="A14" s="193"/>
      <c r="B14" s="701" t="s">
        <v>286</v>
      </c>
      <c r="C14" s="701"/>
      <c r="D14" s="701"/>
    </row>
    <row r="15" spans="1:14" x14ac:dyDescent="0.2">
      <c r="A15" s="193"/>
      <c r="B15" s="737" t="s">
        <v>287</v>
      </c>
      <c r="C15" s="737"/>
      <c r="D15" s="737"/>
    </row>
    <row r="16" spans="1:14" x14ac:dyDescent="0.2">
      <c r="A16" s="193"/>
      <c r="B16" s="737"/>
      <c r="C16" s="737"/>
      <c r="D16" s="737"/>
    </row>
    <row r="17" spans="1:9" x14ac:dyDescent="0.2">
      <c r="A17" s="193"/>
      <c r="B17" s="737"/>
      <c r="C17" s="737"/>
      <c r="D17" s="737"/>
    </row>
    <row r="18" spans="1:9" x14ac:dyDescent="0.2">
      <c r="A18" s="193"/>
      <c r="B18" s="737"/>
      <c r="C18" s="737"/>
      <c r="D18" s="737"/>
    </row>
    <row r="19" spans="1:9" x14ac:dyDescent="0.2">
      <c r="A19" s="193"/>
      <c r="B19" s="218"/>
      <c r="C19" s="218"/>
      <c r="D19" s="218"/>
    </row>
    <row r="20" spans="1:9" ht="25.5" customHeight="1" x14ac:dyDescent="0.2">
      <c r="A20" s="193"/>
      <c r="B20" s="738" t="s">
        <v>44</v>
      </c>
      <c r="C20" s="738"/>
      <c r="D20" s="738" t="s">
        <v>9</v>
      </c>
      <c r="E20" s="738"/>
      <c r="F20" s="492" t="s">
        <v>10</v>
      </c>
      <c r="G20" s="493" t="s">
        <v>324</v>
      </c>
    </row>
    <row r="21" spans="1:9" ht="128.25" customHeight="1" x14ac:dyDescent="0.2">
      <c r="A21" s="193"/>
      <c r="B21" s="740" t="s">
        <v>289</v>
      </c>
      <c r="C21" s="741"/>
      <c r="D21" s="740" t="s">
        <v>290</v>
      </c>
      <c r="E21" s="741"/>
      <c r="F21" s="219" t="s">
        <v>288</v>
      </c>
      <c r="G21" s="406" t="s">
        <v>323</v>
      </c>
    </row>
    <row r="22" spans="1:9" x14ac:dyDescent="0.2">
      <c r="A22" s="193"/>
      <c r="B22" s="218"/>
      <c r="C22" s="218"/>
      <c r="D22" s="218"/>
    </row>
    <row r="23" spans="1:9" ht="25.5" customHeight="1" x14ac:dyDescent="0.2">
      <c r="A23" s="193"/>
      <c r="B23" s="716" t="s">
        <v>84</v>
      </c>
      <c r="C23" s="716"/>
      <c r="D23" s="716"/>
      <c r="F23" s="744" t="s">
        <v>302</v>
      </c>
      <c r="G23" s="744"/>
      <c r="H23" s="744"/>
      <c r="I23" s="744"/>
    </row>
    <row r="24" spans="1:9" ht="28.5" customHeight="1" x14ac:dyDescent="0.2">
      <c r="A24" s="193"/>
      <c r="B24" s="214" t="s">
        <v>281</v>
      </c>
      <c r="C24" s="742" t="s">
        <v>292</v>
      </c>
      <c r="D24" s="742"/>
      <c r="F24" s="743" t="s">
        <v>305</v>
      </c>
      <c r="G24" s="736" t="s">
        <v>308</v>
      </c>
      <c r="H24" s="736"/>
      <c r="I24" s="736"/>
    </row>
    <row r="25" spans="1:9" ht="72" customHeight="1" x14ac:dyDescent="0.2">
      <c r="A25" s="193"/>
      <c r="B25" s="219" t="s">
        <v>291</v>
      </c>
      <c r="C25" s="742"/>
      <c r="D25" s="742"/>
      <c r="F25" s="743"/>
      <c r="G25" s="736" t="s">
        <v>307</v>
      </c>
      <c r="H25" s="736"/>
      <c r="I25" s="736"/>
    </row>
    <row r="26" spans="1:9" ht="35.25" customHeight="1" x14ac:dyDescent="0.2">
      <c r="A26" s="193"/>
      <c r="B26" s="392"/>
      <c r="C26" s="392"/>
      <c r="D26" s="392"/>
      <c r="F26" s="743"/>
      <c r="G26" s="736" t="s">
        <v>304</v>
      </c>
      <c r="H26" s="736"/>
      <c r="I26" s="736"/>
    </row>
    <row r="27" spans="1:9" ht="19.5" customHeight="1" x14ac:dyDescent="0.2">
      <c r="A27" s="193"/>
      <c r="B27" s="392"/>
      <c r="C27" s="392"/>
      <c r="D27" s="392"/>
      <c r="F27" s="743"/>
      <c r="G27" s="736" t="s">
        <v>306</v>
      </c>
      <c r="H27" s="736"/>
      <c r="I27" s="736"/>
    </row>
    <row r="28" spans="1:9" ht="59.25" customHeight="1" x14ac:dyDescent="0.2">
      <c r="A28" s="193"/>
      <c r="B28" s="392"/>
      <c r="C28" s="392"/>
      <c r="D28" s="392"/>
      <c r="F28" s="743"/>
      <c r="G28" s="736" t="s">
        <v>303</v>
      </c>
      <c r="H28" s="736"/>
      <c r="I28" s="736"/>
    </row>
    <row r="29" spans="1:9" x14ac:dyDescent="0.2">
      <c r="A29" s="193"/>
      <c r="B29" s="218"/>
      <c r="C29" s="218"/>
      <c r="D29" s="218"/>
    </row>
    <row r="30" spans="1:9" x14ac:dyDescent="0.2">
      <c r="A30" s="193"/>
      <c r="B30" s="218"/>
      <c r="C30" s="218"/>
      <c r="D30" s="218"/>
    </row>
    <row r="31" spans="1:9" x14ac:dyDescent="0.2">
      <c r="A31" s="193" t="s">
        <v>250</v>
      </c>
      <c r="B31" s="154" t="s">
        <v>251</v>
      </c>
    </row>
    <row r="33" spans="2:14" x14ac:dyDescent="0.2">
      <c r="B33" s="723" t="s">
        <v>238</v>
      </c>
      <c r="C33" s="723"/>
      <c r="E33" s="723" t="s">
        <v>239</v>
      </c>
      <c r="F33" s="723"/>
      <c r="H33" s="723" t="s">
        <v>240</v>
      </c>
      <c r="I33" s="723"/>
      <c r="J33" s="723"/>
      <c r="K33" s="723"/>
      <c r="L33" s="723"/>
      <c r="M33" s="723"/>
      <c r="N33" s="723"/>
    </row>
    <row r="34" spans="2:14" ht="30" customHeight="1" x14ac:dyDescent="0.2">
      <c r="B34" s="199" t="s">
        <v>5</v>
      </c>
      <c r="C34" s="199" t="s">
        <v>3</v>
      </c>
      <c r="E34" s="197" t="s">
        <v>254</v>
      </c>
      <c r="F34" s="187" t="s">
        <v>3</v>
      </c>
    </row>
    <row r="35" spans="2:14" ht="30" customHeight="1" x14ac:dyDescent="0.2">
      <c r="B35" s="538" t="s">
        <v>379</v>
      </c>
      <c r="C35" s="540">
        <v>10</v>
      </c>
      <c r="E35" s="195" t="s">
        <v>211</v>
      </c>
      <c r="F35" s="196">
        <v>10</v>
      </c>
    </row>
    <row r="36" spans="2:14" ht="30" customHeight="1" x14ac:dyDescent="0.2">
      <c r="B36" s="538" t="s">
        <v>380</v>
      </c>
      <c r="C36" s="540">
        <v>10</v>
      </c>
      <c r="E36" s="195" t="s">
        <v>212</v>
      </c>
      <c r="F36" s="196">
        <v>10</v>
      </c>
    </row>
    <row r="37" spans="2:14" ht="30" customHeight="1" x14ac:dyDescent="0.2">
      <c r="B37" s="538" t="s">
        <v>381</v>
      </c>
      <c r="C37" s="540">
        <v>10</v>
      </c>
      <c r="E37" s="195" t="s">
        <v>213</v>
      </c>
      <c r="F37" s="196">
        <v>10</v>
      </c>
    </row>
    <row r="38" spans="2:14" ht="30" customHeight="1" x14ac:dyDescent="0.2">
      <c r="B38" s="538" t="s">
        <v>382</v>
      </c>
      <c r="C38" s="540">
        <v>9</v>
      </c>
      <c r="E38" s="195" t="s">
        <v>214</v>
      </c>
      <c r="F38" s="196">
        <v>10</v>
      </c>
    </row>
    <row r="39" spans="2:14" ht="30" customHeight="1" x14ac:dyDescent="0.2">
      <c r="B39" s="538" t="s">
        <v>383</v>
      </c>
      <c r="C39" s="540">
        <v>9</v>
      </c>
      <c r="E39" s="189" t="s">
        <v>215</v>
      </c>
      <c r="F39" s="194">
        <v>10</v>
      </c>
    </row>
    <row r="40" spans="2:14" ht="30" customHeight="1" x14ac:dyDescent="0.2">
      <c r="B40" s="538" t="s">
        <v>384</v>
      </c>
      <c r="C40" s="540">
        <v>9</v>
      </c>
      <c r="E40" s="189" t="s">
        <v>216</v>
      </c>
      <c r="F40" s="194">
        <v>10</v>
      </c>
    </row>
    <row r="41" spans="2:14" ht="30" customHeight="1" x14ac:dyDescent="0.2">
      <c r="B41" s="538" t="s">
        <v>385</v>
      </c>
      <c r="C41" s="540">
        <v>8</v>
      </c>
      <c r="E41" s="195" t="s">
        <v>217</v>
      </c>
      <c r="F41" s="194">
        <v>9</v>
      </c>
    </row>
    <row r="42" spans="2:14" ht="30" customHeight="1" x14ac:dyDescent="0.2">
      <c r="B42" s="538" t="s">
        <v>386</v>
      </c>
      <c r="C42" s="540">
        <v>8</v>
      </c>
      <c r="E42" s="195" t="s">
        <v>218</v>
      </c>
      <c r="F42" s="194">
        <v>9</v>
      </c>
    </row>
    <row r="43" spans="2:14" ht="30" customHeight="1" x14ac:dyDescent="0.2">
      <c r="B43" s="538" t="s">
        <v>387</v>
      </c>
      <c r="C43" s="540">
        <v>8</v>
      </c>
      <c r="E43" s="195" t="s">
        <v>219</v>
      </c>
      <c r="F43" s="194">
        <v>9</v>
      </c>
    </row>
    <row r="44" spans="2:14" ht="30" customHeight="1" x14ac:dyDescent="0.2">
      <c r="B44" s="538" t="s">
        <v>388</v>
      </c>
      <c r="C44" s="540">
        <v>7</v>
      </c>
      <c r="E44" s="195" t="s">
        <v>220</v>
      </c>
      <c r="F44" s="194">
        <v>9</v>
      </c>
    </row>
    <row r="45" spans="2:14" ht="30" customHeight="1" x14ac:dyDescent="0.2">
      <c r="B45" s="538" t="s">
        <v>389</v>
      </c>
      <c r="C45" s="540">
        <v>7</v>
      </c>
      <c r="E45" s="189" t="s">
        <v>221</v>
      </c>
      <c r="F45" s="194">
        <v>9</v>
      </c>
    </row>
    <row r="46" spans="2:14" ht="30" customHeight="1" x14ac:dyDescent="0.2">
      <c r="B46" s="538" t="s">
        <v>390</v>
      </c>
      <c r="C46" s="540">
        <v>6</v>
      </c>
      <c r="E46" s="189" t="s">
        <v>222</v>
      </c>
      <c r="F46" s="194">
        <v>9</v>
      </c>
    </row>
    <row r="47" spans="2:14" ht="30" customHeight="1" x14ac:dyDescent="0.2">
      <c r="B47" s="538" t="s">
        <v>391</v>
      </c>
      <c r="C47" s="540">
        <v>6</v>
      </c>
      <c r="E47" s="195" t="s">
        <v>223</v>
      </c>
      <c r="F47" s="194">
        <v>8</v>
      </c>
    </row>
    <row r="48" spans="2:14" ht="30" customHeight="1" x14ac:dyDescent="0.2">
      <c r="B48" s="538" t="s">
        <v>392</v>
      </c>
      <c r="C48" s="540">
        <v>6</v>
      </c>
      <c r="E48" s="195" t="s">
        <v>224</v>
      </c>
      <c r="F48" s="194">
        <v>8</v>
      </c>
    </row>
    <row r="49" spans="1:9" ht="30" customHeight="1" x14ac:dyDescent="0.2">
      <c r="B49" s="538" t="s">
        <v>393</v>
      </c>
      <c r="C49" s="540">
        <v>5</v>
      </c>
    </row>
    <row r="50" spans="1:9" ht="30" customHeight="1" x14ac:dyDescent="0.2">
      <c r="B50" s="538" t="s">
        <v>394</v>
      </c>
      <c r="C50" s="540">
        <v>5</v>
      </c>
    </row>
    <row r="51" spans="1:9" ht="30" customHeight="1" x14ac:dyDescent="0.2">
      <c r="B51" s="538" t="s">
        <v>395</v>
      </c>
      <c r="C51" s="540">
        <v>5</v>
      </c>
    </row>
    <row r="52" spans="1:9" ht="30" customHeight="1" x14ac:dyDescent="0.2">
      <c r="B52" s="538" t="s">
        <v>209</v>
      </c>
      <c r="C52" s="540">
        <v>4</v>
      </c>
    </row>
    <row r="53" spans="1:9" ht="30" customHeight="1" x14ac:dyDescent="0.2">
      <c r="B53" s="538" t="s">
        <v>396</v>
      </c>
      <c r="C53" s="540">
        <v>4</v>
      </c>
    </row>
    <row r="55" spans="1:9" x14ac:dyDescent="0.2">
      <c r="A55" s="193" t="s">
        <v>250</v>
      </c>
      <c r="B55" s="154" t="s">
        <v>241</v>
      </c>
      <c r="C55" s="154"/>
    </row>
    <row r="57" spans="1:9" ht="19.5" customHeight="1" x14ac:dyDescent="0.2">
      <c r="B57" s="707" t="s">
        <v>242</v>
      </c>
      <c r="C57" s="708"/>
      <c r="D57" s="709"/>
      <c r="F57" s="723" t="s">
        <v>261</v>
      </c>
      <c r="G57" s="723"/>
      <c r="H57" s="723"/>
      <c r="I57" s="543"/>
    </row>
    <row r="58" spans="1:9" ht="38.25" customHeight="1" x14ac:dyDescent="0.2">
      <c r="B58" s="734"/>
      <c r="C58" s="735"/>
      <c r="D58" s="197" t="s">
        <v>243</v>
      </c>
      <c r="F58" s="523" t="s">
        <v>374</v>
      </c>
      <c r="G58" s="732" t="s">
        <v>375</v>
      </c>
      <c r="H58" s="733"/>
      <c r="I58" s="544"/>
    </row>
    <row r="59" spans="1:9" ht="38.25" x14ac:dyDescent="0.2">
      <c r="B59" s="726" t="s">
        <v>256</v>
      </c>
      <c r="C59" s="727"/>
      <c r="D59" s="198" t="s">
        <v>351</v>
      </c>
      <c r="F59" s="718" t="s">
        <v>263</v>
      </c>
      <c r="G59" s="718"/>
      <c r="H59" s="187" t="s">
        <v>262</v>
      </c>
      <c r="I59" s="544"/>
    </row>
    <row r="60" spans="1:9" ht="51" x14ac:dyDescent="0.2">
      <c r="B60" s="728"/>
      <c r="C60" s="729"/>
      <c r="D60" s="198" t="s">
        <v>352</v>
      </c>
      <c r="F60" s="700" t="s">
        <v>316</v>
      </c>
      <c r="G60" s="700"/>
      <c r="H60" s="194">
        <v>3</v>
      </c>
      <c r="I60" s="544"/>
    </row>
    <row r="61" spans="1:9" ht="63.75" x14ac:dyDescent="0.2">
      <c r="B61" s="728"/>
      <c r="C61" s="729"/>
      <c r="D61" s="198" t="s">
        <v>398</v>
      </c>
      <c r="F61" s="700" t="s">
        <v>317</v>
      </c>
      <c r="G61" s="700"/>
      <c r="H61" s="208">
        <v>5</v>
      </c>
      <c r="I61" s="541"/>
    </row>
    <row r="62" spans="1:9" ht="114.75" x14ac:dyDescent="0.2">
      <c r="B62" s="728"/>
      <c r="C62" s="729"/>
      <c r="D62" s="198" t="s">
        <v>399</v>
      </c>
      <c r="F62" s="702" t="s">
        <v>259</v>
      </c>
      <c r="G62" s="702"/>
      <c r="H62" s="208">
        <v>10</v>
      </c>
      <c r="I62" s="136"/>
    </row>
    <row r="63" spans="1:9" ht="114.75" x14ac:dyDescent="0.2">
      <c r="B63" s="728"/>
      <c r="C63" s="729"/>
      <c r="D63" s="198" t="s">
        <v>400</v>
      </c>
      <c r="F63" s="717"/>
      <c r="G63" s="717"/>
      <c r="H63" s="717"/>
      <c r="I63" s="136"/>
    </row>
    <row r="64" spans="1:9" ht="38.25" x14ac:dyDescent="0.2">
      <c r="B64" s="728"/>
      <c r="C64" s="729"/>
      <c r="D64" s="198" t="s">
        <v>359</v>
      </c>
      <c r="F64" s="717"/>
      <c r="G64" s="717"/>
      <c r="H64" s="717"/>
      <c r="I64" s="136"/>
    </row>
    <row r="65" spans="2:10" ht="25.5" x14ac:dyDescent="0.2">
      <c r="B65" s="728"/>
      <c r="C65" s="729"/>
      <c r="D65" s="198" t="s">
        <v>360</v>
      </c>
      <c r="F65" s="717"/>
      <c r="G65" s="717"/>
      <c r="H65" s="717"/>
      <c r="I65" s="136"/>
    </row>
    <row r="66" spans="2:10" ht="51.75" x14ac:dyDescent="0.25">
      <c r="B66" s="728"/>
      <c r="C66" s="729"/>
      <c r="D66" s="198" t="s">
        <v>361</v>
      </c>
      <c r="F66" s="717"/>
      <c r="G66" s="717"/>
      <c r="H66" s="717"/>
      <c r="I66" s="542"/>
      <c r="J66" s="200"/>
    </row>
    <row r="67" spans="2:10" ht="63.75" x14ac:dyDescent="0.2">
      <c r="B67" s="728"/>
      <c r="C67" s="729"/>
      <c r="D67" s="198" t="s">
        <v>401</v>
      </c>
      <c r="I67" s="201"/>
      <c r="J67" s="59"/>
    </row>
    <row r="68" spans="2:10" ht="50.25" customHeight="1" x14ac:dyDescent="0.2">
      <c r="B68" s="728"/>
      <c r="C68" s="729"/>
      <c r="D68" s="198" t="s">
        <v>362</v>
      </c>
      <c r="I68" s="201"/>
      <c r="J68" s="59"/>
    </row>
    <row r="69" spans="2:10" ht="39.75" customHeight="1" x14ac:dyDescent="0.2">
      <c r="B69" s="728"/>
      <c r="C69" s="729"/>
      <c r="D69" s="198" t="s">
        <v>363</v>
      </c>
      <c r="I69" s="201"/>
      <c r="J69" s="59"/>
    </row>
    <row r="70" spans="2:10" ht="76.5" x14ac:dyDescent="0.2">
      <c r="B70" s="728"/>
      <c r="C70" s="729"/>
      <c r="D70" s="198" t="s">
        <v>364</v>
      </c>
    </row>
    <row r="71" spans="2:10" ht="51" x14ac:dyDescent="0.2">
      <c r="B71" s="728"/>
      <c r="C71" s="729"/>
      <c r="D71" s="198" t="s">
        <v>353</v>
      </c>
      <c r="I71" s="201"/>
      <c r="J71" s="59"/>
    </row>
    <row r="72" spans="2:10" ht="63.75" x14ac:dyDescent="0.2">
      <c r="B72" s="728"/>
      <c r="C72" s="729"/>
      <c r="D72" s="198" t="s">
        <v>365</v>
      </c>
      <c r="I72" s="201"/>
      <c r="J72" s="59"/>
    </row>
    <row r="73" spans="2:10" ht="51" x14ac:dyDescent="0.2">
      <c r="B73" s="728"/>
      <c r="C73" s="729"/>
      <c r="D73" s="198" t="s">
        <v>402</v>
      </c>
      <c r="I73" s="201"/>
      <c r="J73" s="59"/>
    </row>
    <row r="74" spans="2:10" ht="63.75" x14ac:dyDescent="0.2">
      <c r="B74" s="728"/>
      <c r="C74" s="729"/>
      <c r="D74" s="198" t="s">
        <v>403</v>
      </c>
      <c r="I74" s="201"/>
      <c r="J74" s="59"/>
    </row>
    <row r="75" spans="2:10" ht="25.5" x14ac:dyDescent="0.2">
      <c r="B75" s="728"/>
      <c r="C75" s="729"/>
      <c r="D75" s="198" t="s">
        <v>404</v>
      </c>
      <c r="I75" s="201"/>
      <c r="J75" s="59"/>
    </row>
    <row r="76" spans="2:10" ht="38.25" x14ac:dyDescent="0.2">
      <c r="B76" s="728"/>
      <c r="C76" s="729"/>
      <c r="D76" s="198" t="s">
        <v>405</v>
      </c>
      <c r="I76" s="201"/>
      <c r="J76" s="59"/>
    </row>
    <row r="77" spans="2:10" ht="51" x14ac:dyDescent="0.2">
      <c r="B77" s="728"/>
      <c r="C77" s="729"/>
      <c r="D77" s="198" t="s">
        <v>406</v>
      </c>
      <c r="I77" s="201"/>
      <c r="J77" s="59"/>
    </row>
    <row r="78" spans="2:10" ht="51" x14ac:dyDescent="0.2">
      <c r="B78" s="728"/>
      <c r="C78" s="729"/>
      <c r="D78" s="198" t="s">
        <v>407</v>
      </c>
      <c r="I78" s="201"/>
      <c r="J78" s="59"/>
    </row>
    <row r="79" spans="2:10" ht="85.5" x14ac:dyDescent="0.2">
      <c r="B79" s="728"/>
      <c r="C79" s="729"/>
      <c r="D79" s="198" t="s">
        <v>408</v>
      </c>
      <c r="I79" s="201"/>
      <c r="J79" s="59"/>
    </row>
    <row r="80" spans="2:10" ht="57" x14ac:dyDescent="0.2">
      <c r="B80" s="728"/>
      <c r="C80" s="729"/>
      <c r="D80" s="198" t="s">
        <v>409</v>
      </c>
      <c r="I80" s="201"/>
      <c r="J80" s="59"/>
    </row>
    <row r="81" spans="1:10" ht="51" x14ac:dyDescent="0.2">
      <c r="B81" s="730"/>
      <c r="C81" s="731"/>
      <c r="D81" s="198" t="s">
        <v>159</v>
      </c>
      <c r="I81" s="201"/>
      <c r="J81" s="59"/>
    </row>
    <row r="82" spans="1:10" ht="15" x14ac:dyDescent="0.2">
      <c r="I82" s="201"/>
      <c r="J82" s="59"/>
    </row>
    <row r="83" spans="1:10" ht="15" x14ac:dyDescent="0.2">
      <c r="A83" s="193" t="s">
        <v>250</v>
      </c>
      <c r="B83" s="154" t="s">
        <v>255</v>
      </c>
      <c r="I83" s="201"/>
      <c r="J83" s="59"/>
    </row>
    <row r="84" spans="1:10" ht="15" x14ac:dyDescent="0.2">
      <c r="A84" s="193"/>
      <c r="B84" s="154"/>
      <c r="D84" s="188"/>
      <c r="I84" s="201"/>
      <c r="J84" s="59"/>
    </row>
    <row r="85" spans="1:10" ht="15" x14ac:dyDescent="0.2">
      <c r="A85" s="193"/>
      <c r="B85" s="707" t="s">
        <v>349</v>
      </c>
      <c r="C85" s="708"/>
      <c r="D85" s="709"/>
      <c r="I85" s="201"/>
      <c r="J85" s="59"/>
    </row>
    <row r="86" spans="1:10" x14ac:dyDescent="0.2">
      <c r="B86" s="720" t="s">
        <v>63</v>
      </c>
      <c r="C86" s="720"/>
      <c r="D86" s="197" t="s">
        <v>3</v>
      </c>
      <c r="G86" s="723" t="s">
        <v>261</v>
      </c>
      <c r="H86" s="723"/>
      <c r="I86" s="723"/>
      <c r="J86" s="59"/>
    </row>
    <row r="87" spans="1:10" ht="15" customHeight="1" x14ac:dyDescent="0.2">
      <c r="B87" s="721" t="s">
        <v>64</v>
      </c>
      <c r="C87" s="721"/>
      <c r="D87" s="198">
        <v>0</v>
      </c>
      <c r="G87" s="724" t="s">
        <v>263</v>
      </c>
      <c r="H87" s="724"/>
      <c r="I87" s="187" t="s">
        <v>262</v>
      </c>
      <c r="J87" s="59"/>
    </row>
    <row r="88" spans="1:10" ht="15" customHeight="1" x14ac:dyDescent="0.2">
      <c r="B88" s="721" t="s">
        <v>65</v>
      </c>
      <c r="C88" s="721"/>
      <c r="D88" s="198">
        <v>2</v>
      </c>
      <c r="G88" s="700" t="s">
        <v>316</v>
      </c>
      <c r="H88" s="700"/>
      <c r="I88" s="194">
        <v>3</v>
      </c>
      <c r="J88" s="59"/>
    </row>
    <row r="89" spans="1:10" ht="15" customHeight="1" x14ac:dyDescent="0.2">
      <c r="B89" s="721" t="s">
        <v>66</v>
      </c>
      <c r="C89" s="721"/>
      <c r="D89" s="198">
        <v>4</v>
      </c>
      <c r="G89" s="700" t="s">
        <v>317</v>
      </c>
      <c r="H89" s="700"/>
      <c r="I89" s="208">
        <v>5</v>
      </c>
      <c r="J89" s="59"/>
    </row>
    <row r="90" spans="1:10" ht="15" customHeight="1" x14ac:dyDescent="0.2">
      <c r="B90" s="721" t="s">
        <v>67</v>
      </c>
      <c r="C90" s="721"/>
      <c r="D90" s="198">
        <v>7</v>
      </c>
      <c r="G90" s="702" t="s">
        <v>259</v>
      </c>
      <c r="H90" s="702"/>
      <c r="I90" s="208">
        <v>10</v>
      </c>
      <c r="J90" s="59"/>
    </row>
    <row r="91" spans="1:10" ht="15.75" customHeight="1" x14ac:dyDescent="0.2">
      <c r="B91" s="721" t="s">
        <v>68</v>
      </c>
      <c r="C91" s="721"/>
      <c r="D91" s="198">
        <v>10</v>
      </c>
      <c r="I91" s="201"/>
      <c r="J91" s="59"/>
    </row>
    <row r="92" spans="1:10" ht="15" x14ac:dyDescent="0.2">
      <c r="D92" s="188"/>
      <c r="I92" s="201"/>
      <c r="J92" s="59"/>
    </row>
    <row r="94" spans="1:10" x14ac:dyDescent="0.2">
      <c r="A94" s="193" t="s">
        <v>250</v>
      </c>
      <c r="B94" s="154" t="s">
        <v>244</v>
      </c>
    </row>
    <row r="96" spans="1:10" x14ac:dyDescent="0.2">
      <c r="B96" s="723" t="s">
        <v>245</v>
      </c>
      <c r="C96" s="723"/>
      <c r="D96" s="723"/>
      <c r="E96" s="723"/>
      <c r="G96" s="723" t="s">
        <v>261</v>
      </c>
      <c r="H96" s="723"/>
      <c r="I96" s="723"/>
    </row>
    <row r="97" spans="1:9" ht="49.5" customHeight="1" x14ac:dyDescent="0.2">
      <c r="B97" s="722"/>
      <c r="C97" s="722"/>
      <c r="D97" s="719" t="s">
        <v>246</v>
      </c>
      <c r="E97" s="719"/>
      <c r="G97" s="724" t="s">
        <v>293</v>
      </c>
      <c r="H97" s="724"/>
      <c r="I97" s="187" t="s">
        <v>262</v>
      </c>
    </row>
    <row r="98" spans="1:9" x14ac:dyDescent="0.2">
      <c r="B98" s="725" t="s">
        <v>257</v>
      </c>
      <c r="C98" s="725"/>
      <c r="D98" s="701" t="s">
        <v>247</v>
      </c>
      <c r="E98" s="701"/>
      <c r="G98" s="700" t="s">
        <v>316</v>
      </c>
      <c r="H98" s="700"/>
      <c r="I98" s="194">
        <v>3</v>
      </c>
    </row>
    <row r="99" spans="1:9" x14ac:dyDescent="0.2">
      <c r="B99" s="725"/>
      <c r="C99" s="725"/>
      <c r="D99" s="701" t="s">
        <v>248</v>
      </c>
      <c r="E99" s="701"/>
      <c r="G99" s="700" t="s">
        <v>317</v>
      </c>
      <c r="H99" s="700"/>
      <c r="I99" s="208">
        <v>5</v>
      </c>
    </row>
    <row r="100" spans="1:9" x14ac:dyDescent="0.2">
      <c r="B100" s="725"/>
      <c r="C100" s="725"/>
      <c r="D100" s="701" t="s">
        <v>249</v>
      </c>
      <c r="E100" s="701"/>
      <c r="G100" s="702" t="s">
        <v>259</v>
      </c>
      <c r="H100" s="702"/>
      <c r="I100" s="208">
        <v>10</v>
      </c>
    </row>
    <row r="101" spans="1:9" x14ac:dyDescent="0.2">
      <c r="B101" s="725"/>
      <c r="C101" s="725"/>
      <c r="D101" s="701" t="s">
        <v>325</v>
      </c>
      <c r="E101" s="701"/>
      <c r="G101" s="407"/>
      <c r="H101" s="407"/>
      <c r="I101" s="408"/>
    </row>
    <row r="102" spans="1:9" x14ac:dyDescent="0.2">
      <c r="E102" s="59"/>
    </row>
    <row r="103" spans="1:9" x14ac:dyDescent="0.2">
      <c r="A103" s="193" t="s">
        <v>250</v>
      </c>
      <c r="B103" s="154" t="s">
        <v>252</v>
      </c>
    </row>
    <row r="104" spans="1:9" x14ac:dyDescent="0.2">
      <c r="A104" s="193"/>
      <c r="B104" s="154"/>
    </row>
    <row r="105" spans="1:9" ht="29.25" customHeight="1" x14ac:dyDescent="0.2">
      <c r="B105" s="716" t="s">
        <v>253</v>
      </c>
      <c r="C105" s="716"/>
      <c r="E105" s="707" t="s">
        <v>242</v>
      </c>
      <c r="F105" s="708"/>
      <c r="G105" s="709"/>
    </row>
    <row r="106" spans="1:9" ht="25.5" customHeight="1" x14ac:dyDescent="0.2">
      <c r="B106" s="189" t="s">
        <v>85</v>
      </c>
      <c r="C106" s="190">
        <v>0.7</v>
      </c>
      <c r="E106" s="710" t="s">
        <v>257</v>
      </c>
      <c r="F106" s="711"/>
      <c r="G106" s="197" t="s">
        <v>243</v>
      </c>
    </row>
    <row r="107" spans="1:9" ht="63.75" x14ac:dyDescent="0.2">
      <c r="B107" s="189" t="s">
        <v>86</v>
      </c>
      <c r="C107" s="190">
        <v>0.8</v>
      </c>
      <c r="E107" s="712"/>
      <c r="F107" s="713"/>
      <c r="G107" s="235" t="s">
        <v>294</v>
      </c>
    </row>
    <row r="108" spans="1:9" ht="140.25" x14ac:dyDescent="0.2">
      <c r="B108" s="189" t="s">
        <v>87</v>
      </c>
      <c r="C108" s="190">
        <v>0.05</v>
      </c>
      <c r="E108" s="712"/>
      <c r="F108" s="713"/>
      <c r="G108" s="235" t="s">
        <v>295</v>
      </c>
    </row>
    <row r="109" spans="1:9" ht="63.75" x14ac:dyDescent="0.2">
      <c r="B109" s="189" t="s">
        <v>88</v>
      </c>
      <c r="C109" s="190">
        <v>1</v>
      </c>
      <c r="E109" s="712"/>
      <c r="F109" s="713"/>
      <c r="G109" s="235" t="s">
        <v>296</v>
      </c>
    </row>
    <row r="110" spans="1:9" ht="63.75" x14ac:dyDescent="0.2">
      <c r="B110" s="189" t="s">
        <v>89</v>
      </c>
      <c r="C110" s="190">
        <v>0.71</v>
      </c>
      <c r="E110" s="712"/>
      <c r="F110" s="713"/>
      <c r="G110" s="235" t="s">
        <v>297</v>
      </c>
    </row>
    <row r="111" spans="1:9" ht="51" x14ac:dyDescent="0.2">
      <c r="B111" s="189" t="s">
        <v>90</v>
      </c>
      <c r="C111" s="190">
        <v>1</v>
      </c>
      <c r="E111" s="712"/>
      <c r="F111" s="713"/>
      <c r="G111" s="235" t="s">
        <v>298</v>
      </c>
    </row>
    <row r="112" spans="1:9" ht="51" x14ac:dyDescent="0.2">
      <c r="B112" s="189" t="s">
        <v>91</v>
      </c>
      <c r="C112" s="190">
        <v>0.93</v>
      </c>
      <c r="E112" s="712"/>
      <c r="F112" s="713"/>
      <c r="G112" s="235" t="s">
        <v>299</v>
      </c>
    </row>
    <row r="113" spans="2:7" ht="51" x14ac:dyDescent="0.2">
      <c r="B113" s="189" t="s">
        <v>92</v>
      </c>
      <c r="C113" s="190">
        <v>0.5</v>
      </c>
      <c r="E113" s="712"/>
      <c r="F113" s="713"/>
      <c r="G113" s="235" t="s">
        <v>300</v>
      </c>
    </row>
    <row r="114" spans="2:7" ht="25.5" x14ac:dyDescent="0.2">
      <c r="B114" s="189" t="s">
        <v>93</v>
      </c>
      <c r="C114" s="190">
        <v>0.9</v>
      </c>
      <c r="E114" s="712"/>
      <c r="F114" s="713"/>
      <c r="G114" s="235" t="s">
        <v>351</v>
      </c>
    </row>
    <row r="115" spans="2:7" ht="25.5" x14ac:dyDescent="0.2">
      <c r="B115" s="189" t="s">
        <v>94</v>
      </c>
      <c r="C115" s="190">
        <v>0.1</v>
      </c>
      <c r="E115" s="712"/>
      <c r="F115" s="713"/>
      <c r="G115" s="198" t="s">
        <v>352</v>
      </c>
    </row>
    <row r="116" spans="2:7" ht="38.25" x14ac:dyDescent="0.2">
      <c r="B116" s="189" t="s">
        <v>235</v>
      </c>
      <c r="C116" s="190">
        <v>0.42</v>
      </c>
      <c r="E116" s="712"/>
      <c r="F116" s="713"/>
      <c r="G116" s="198" t="s">
        <v>401</v>
      </c>
    </row>
    <row r="117" spans="2:7" ht="25.5" x14ac:dyDescent="0.2">
      <c r="B117" s="189" t="s">
        <v>236</v>
      </c>
      <c r="C117" s="190">
        <v>0.05</v>
      </c>
      <c r="E117" s="712"/>
      <c r="F117" s="713"/>
      <c r="G117" s="198" t="s">
        <v>410</v>
      </c>
    </row>
    <row r="118" spans="2:7" ht="25.5" x14ac:dyDescent="0.2">
      <c r="B118" s="189" t="s">
        <v>95</v>
      </c>
      <c r="C118" s="190">
        <v>0.15</v>
      </c>
      <c r="E118" s="712"/>
      <c r="F118" s="713"/>
      <c r="G118" s="198" t="s">
        <v>353</v>
      </c>
    </row>
    <row r="119" spans="2:7" x14ac:dyDescent="0.2">
      <c r="B119" s="189" t="s">
        <v>96</v>
      </c>
      <c r="C119" s="191">
        <v>0.9</v>
      </c>
      <c r="E119" s="712"/>
      <c r="F119" s="713"/>
      <c r="G119" s="198" t="s">
        <v>404</v>
      </c>
    </row>
    <row r="120" spans="2:7" ht="25.5" x14ac:dyDescent="0.2">
      <c r="B120" s="189" t="s">
        <v>98</v>
      </c>
      <c r="C120" s="192">
        <v>0.08</v>
      </c>
      <c r="E120" s="712"/>
      <c r="F120" s="713"/>
      <c r="G120" s="198" t="s">
        <v>405</v>
      </c>
    </row>
    <row r="121" spans="2:7" ht="25.5" x14ac:dyDescent="0.2">
      <c r="B121" s="189" t="s">
        <v>237</v>
      </c>
      <c r="C121" s="192">
        <v>0.85</v>
      </c>
      <c r="E121" s="712"/>
      <c r="F121" s="713"/>
      <c r="G121" s="198" t="s">
        <v>411</v>
      </c>
    </row>
    <row r="122" spans="2:7" ht="25.5" x14ac:dyDescent="0.2">
      <c r="B122" s="529" t="s">
        <v>97</v>
      </c>
      <c r="C122" s="530">
        <v>0.81</v>
      </c>
      <c r="E122" s="712"/>
      <c r="F122" s="713"/>
      <c r="G122" s="198" t="s">
        <v>412</v>
      </c>
    </row>
    <row r="123" spans="2:7" ht="12.75" customHeight="1" x14ac:dyDescent="0.2">
      <c r="B123" s="532" t="s">
        <v>376</v>
      </c>
      <c r="C123" s="531">
        <v>0.02</v>
      </c>
      <c r="E123" s="712"/>
      <c r="F123" s="713"/>
      <c r="G123" s="198" t="s">
        <v>413</v>
      </c>
    </row>
    <row r="124" spans="2:7" ht="38.25" x14ac:dyDescent="0.2">
      <c r="B124" s="532" t="s">
        <v>377</v>
      </c>
      <c r="C124" s="531">
        <v>0.8</v>
      </c>
      <c r="E124" s="712"/>
      <c r="F124" s="713"/>
      <c r="G124" s="198" t="s">
        <v>414</v>
      </c>
    </row>
    <row r="125" spans="2:7" ht="42.75" x14ac:dyDescent="0.2">
      <c r="B125" s="532" t="s">
        <v>378</v>
      </c>
      <c r="C125" s="531">
        <v>1</v>
      </c>
      <c r="E125" s="712"/>
      <c r="F125" s="713"/>
      <c r="G125" s="198" t="s">
        <v>415</v>
      </c>
    </row>
    <row r="126" spans="2:7" x14ac:dyDescent="0.2">
      <c r="E126" s="714"/>
      <c r="F126" s="715"/>
      <c r="G126" s="198" t="s">
        <v>354</v>
      </c>
    </row>
    <row r="128" spans="2:7" x14ac:dyDescent="0.2">
      <c r="E128" s="707" t="s">
        <v>261</v>
      </c>
      <c r="F128" s="708"/>
      <c r="G128" s="709"/>
    </row>
    <row r="129" spans="5:7" x14ac:dyDescent="0.2">
      <c r="E129" s="703" t="s">
        <v>263</v>
      </c>
      <c r="F129" s="704"/>
      <c r="G129" s="187" t="s">
        <v>262</v>
      </c>
    </row>
    <row r="130" spans="5:7" x14ac:dyDescent="0.2">
      <c r="E130" s="705" t="s">
        <v>316</v>
      </c>
      <c r="F130" s="706"/>
      <c r="G130" s="194">
        <v>3</v>
      </c>
    </row>
    <row r="131" spans="5:7" x14ac:dyDescent="0.2">
      <c r="E131" s="700" t="s">
        <v>317</v>
      </c>
      <c r="F131" s="700"/>
      <c r="G131" s="208">
        <v>5</v>
      </c>
    </row>
    <row r="132" spans="5:7" x14ac:dyDescent="0.2">
      <c r="E132" s="702" t="s">
        <v>259</v>
      </c>
      <c r="F132" s="702"/>
      <c r="G132" s="208">
        <v>10</v>
      </c>
    </row>
  </sheetData>
  <mergeCells count="77">
    <mergeCell ref="A2:N2"/>
    <mergeCell ref="B85:D85"/>
    <mergeCell ref="G27:I27"/>
    <mergeCell ref="G28:I28"/>
    <mergeCell ref="B6:F6"/>
    <mergeCell ref="E7:F7"/>
    <mergeCell ref="C7:D7"/>
    <mergeCell ref="B14:D14"/>
    <mergeCell ref="B13:D13"/>
    <mergeCell ref="D21:E21"/>
    <mergeCell ref="C24:D25"/>
    <mergeCell ref="B23:D23"/>
    <mergeCell ref="F24:F28"/>
    <mergeCell ref="G24:I24"/>
    <mergeCell ref="F23:I23"/>
    <mergeCell ref="B21:C21"/>
    <mergeCell ref="E11:F11"/>
    <mergeCell ref="G25:I25"/>
    <mergeCell ref="G26:I26"/>
    <mergeCell ref="C8:D8"/>
    <mergeCell ref="B15:D18"/>
    <mergeCell ref="B20:C20"/>
    <mergeCell ref="D20:E20"/>
    <mergeCell ref="E8:F8"/>
    <mergeCell ref="E9:F9"/>
    <mergeCell ref="E10:F10"/>
    <mergeCell ref="C9:D9"/>
    <mergeCell ref="C10:D10"/>
    <mergeCell ref="C11:D11"/>
    <mergeCell ref="H33:N33"/>
    <mergeCell ref="B58:C58"/>
    <mergeCell ref="B57:D57"/>
    <mergeCell ref="B33:C33"/>
    <mergeCell ref="E33:F33"/>
    <mergeCell ref="F57:H57"/>
    <mergeCell ref="B59:C81"/>
    <mergeCell ref="F65:H65"/>
    <mergeCell ref="F66:H66"/>
    <mergeCell ref="G58:H58"/>
    <mergeCell ref="D98:E98"/>
    <mergeCell ref="G97:H97"/>
    <mergeCell ref="G98:H98"/>
    <mergeCell ref="G89:H89"/>
    <mergeCell ref="B89:C89"/>
    <mergeCell ref="B98:C101"/>
    <mergeCell ref="G87:H87"/>
    <mergeCell ref="G88:H88"/>
    <mergeCell ref="B96:E96"/>
    <mergeCell ref="G90:H90"/>
    <mergeCell ref="G96:I96"/>
    <mergeCell ref="B105:C105"/>
    <mergeCell ref="F63:H63"/>
    <mergeCell ref="F64:H64"/>
    <mergeCell ref="F59:G59"/>
    <mergeCell ref="F60:G60"/>
    <mergeCell ref="F61:G61"/>
    <mergeCell ref="F62:G62"/>
    <mergeCell ref="D97:E97"/>
    <mergeCell ref="B86:C86"/>
    <mergeCell ref="B87:C87"/>
    <mergeCell ref="B88:C88"/>
    <mergeCell ref="B97:C97"/>
    <mergeCell ref="B90:C90"/>
    <mergeCell ref="B91:C91"/>
    <mergeCell ref="D99:E99"/>
    <mergeCell ref="G86:I86"/>
    <mergeCell ref="E131:F131"/>
    <mergeCell ref="D100:E100"/>
    <mergeCell ref="E132:F132"/>
    <mergeCell ref="G99:H99"/>
    <mergeCell ref="G100:H100"/>
    <mergeCell ref="E129:F129"/>
    <mergeCell ref="E130:F130"/>
    <mergeCell ref="E105:G105"/>
    <mergeCell ref="E128:G128"/>
    <mergeCell ref="D101:E101"/>
    <mergeCell ref="E106:F126"/>
  </mergeCells>
  <dataValidations count="1">
    <dataValidation type="list" allowBlank="1" showDropDown="1" showInputMessage="1" showErrorMessage="1" sqref="B87:B91" xr:uid="{00000000-0002-0000-0900-000000000000}">
      <formula1>#REF!</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5"/>
  <sheetViews>
    <sheetView workbookViewId="0">
      <selection activeCell="G19" sqref="G19"/>
    </sheetView>
  </sheetViews>
  <sheetFormatPr baseColWidth="10" defaultColWidth="11.42578125" defaultRowHeight="12.75" x14ac:dyDescent="0.2"/>
  <cols>
    <col min="1" max="1" width="1.42578125" style="440" customWidth="1"/>
    <col min="2" max="2" width="15" style="440" customWidth="1"/>
    <col min="3" max="3" width="19.28515625" style="440" customWidth="1"/>
    <col min="4" max="4" width="16.7109375" style="440" customWidth="1"/>
    <col min="5" max="5" width="18.28515625" style="440" customWidth="1"/>
    <col min="6" max="6" width="14.140625" style="440" customWidth="1"/>
    <col min="7" max="7" width="13.7109375" style="440" customWidth="1"/>
    <col min="8" max="8" width="13" style="440" customWidth="1"/>
    <col min="9" max="9" width="13.85546875" style="440" customWidth="1"/>
    <col min="10" max="10" width="38.5703125" style="440" customWidth="1"/>
    <col min="11" max="11" width="24.42578125" style="476" customWidth="1"/>
    <col min="12" max="12" width="3.85546875" style="440" customWidth="1"/>
    <col min="13" max="13" width="7.28515625" style="440" customWidth="1"/>
    <col min="14" max="14" width="11.42578125" style="440" customWidth="1"/>
    <col min="15" max="16384" width="11.42578125" style="440"/>
  </cols>
  <sheetData>
    <row r="1" spans="1:14" ht="16.5" thickBot="1" x14ac:dyDescent="0.3">
      <c r="A1" s="435"/>
      <c r="B1" s="436"/>
      <c r="C1" s="436"/>
      <c r="D1" s="436"/>
      <c r="E1" s="436"/>
      <c r="F1" s="436"/>
      <c r="G1" s="436"/>
      <c r="H1" s="436"/>
      <c r="I1" s="436"/>
      <c r="J1" s="437"/>
      <c r="K1" s="438"/>
      <c r="L1" s="439"/>
    </row>
    <row r="2" spans="1:14" s="443" customFormat="1" ht="26.1" customHeight="1" thickBot="1" x14ac:dyDescent="0.25">
      <c r="A2" s="555" t="s">
        <v>340</v>
      </c>
      <c r="B2" s="556"/>
      <c r="C2" s="556"/>
      <c r="D2" s="556"/>
      <c r="E2" s="556"/>
      <c r="F2" s="556"/>
      <c r="G2" s="556"/>
      <c r="H2" s="556"/>
      <c r="I2" s="556"/>
      <c r="J2" s="556"/>
      <c r="K2" s="441"/>
      <c r="L2" s="442"/>
      <c r="M2" s="442"/>
    </row>
    <row r="3" spans="1:14" ht="15.75" x14ac:dyDescent="0.25">
      <c r="A3" s="444"/>
      <c r="B3" s="445"/>
      <c r="C3" s="446"/>
      <c r="D3" s="446"/>
      <c r="E3" s="446"/>
      <c r="F3" s="446"/>
      <c r="G3" s="446"/>
      <c r="H3" s="447"/>
      <c r="I3" s="446"/>
      <c r="J3" s="448"/>
      <c r="K3" s="438"/>
      <c r="L3" s="439"/>
    </row>
    <row r="4" spans="1:14" ht="15.75" x14ac:dyDescent="0.25">
      <c r="A4" s="444"/>
      <c r="B4" s="748" t="s">
        <v>369</v>
      </c>
      <c r="C4" s="748"/>
      <c r="D4" s="748"/>
      <c r="E4" s="748"/>
      <c r="F4" s="748"/>
      <c r="G4" s="748"/>
      <c r="H4" s="748"/>
      <c r="I4" s="748"/>
      <c r="J4" s="749"/>
      <c r="K4" s="438"/>
      <c r="L4" s="439"/>
    </row>
    <row r="5" spans="1:14" ht="15.75" x14ac:dyDescent="0.25">
      <c r="A5" s="444"/>
      <c r="B5" s="748"/>
      <c r="C5" s="748"/>
      <c r="D5" s="748"/>
      <c r="E5" s="748"/>
      <c r="F5" s="748"/>
      <c r="G5" s="748"/>
      <c r="H5" s="748"/>
      <c r="I5" s="748"/>
      <c r="J5" s="749"/>
      <c r="K5" s="438"/>
      <c r="L5" s="439"/>
    </row>
    <row r="6" spans="1:14" ht="15.75" x14ac:dyDescent="0.25">
      <c r="A6" s="444"/>
      <c r="B6" s="748"/>
      <c r="C6" s="748"/>
      <c r="D6" s="748"/>
      <c r="E6" s="748"/>
      <c r="F6" s="748"/>
      <c r="G6" s="748"/>
      <c r="H6" s="748"/>
      <c r="I6" s="748"/>
      <c r="J6" s="749"/>
      <c r="K6" s="438"/>
      <c r="L6" s="439"/>
    </row>
    <row r="7" spans="1:14" ht="16.5" thickBot="1" x14ac:dyDescent="0.3">
      <c r="A7" s="444"/>
      <c r="B7" s="449"/>
      <c r="C7" s="449"/>
      <c r="D7" s="449"/>
      <c r="E7" s="449"/>
      <c r="F7" s="449"/>
      <c r="G7" s="449"/>
      <c r="H7" s="449"/>
      <c r="I7" s="449"/>
      <c r="J7" s="448"/>
      <c r="K7" s="438"/>
      <c r="L7" s="439"/>
    </row>
    <row r="8" spans="1:14" s="455" customFormat="1" ht="30.75" thickBot="1" x14ac:dyDescent="0.3">
      <c r="A8" s="450"/>
      <c r="B8" s="451" t="s">
        <v>332</v>
      </c>
      <c r="C8" s="452" t="s">
        <v>368</v>
      </c>
      <c r="D8" s="453"/>
      <c r="E8" s="453"/>
      <c r="F8" s="453"/>
      <c r="G8" s="453"/>
      <c r="H8" s="454"/>
      <c r="I8" s="446"/>
      <c r="J8" s="448"/>
      <c r="K8" s="438"/>
      <c r="L8" s="439"/>
    </row>
    <row r="9" spans="1:14" s="455" customFormat="1" ht="16.5" thickTop="1" x14ac:dyDescent="0.25">
      <c r="A9" s="450"/>
      <c r="B9" s="456">
        <v>1</v>
      </c>
      <c r="C9" s="477"/>
      <c r="D9" s="453"/>
      <c r="E9" s="453"/>
      <c r="F9" s="453"/>
      <c r="G9" s="453"/>
      <c r="H9" s="454"/>
      <c r="I9" s="446"/>
      <c r="J9" s="448"/>
      <c r="K9" s="438"/>
      <c r="L9" s="439"/>
      <c r="N9" s="457">
        <f>MAX('MATRIZ SIMPLIFICADA'!J23,'MATRIZ SIMPLIFICADA'!K23,'MATRIZ GENERAL'!D98,'MATRIZ GENERAL'!H98,'MATRIZ GENERAL'!H99)</f>
        <v>0</v>
      </c>
    </row>
    <row r="10" spans="1:14" s="455" customFormat="1" ht="15.75" x14ac:dyDescent="0.25">
      <c r="A10" s="450"/>
      <c r="B10" s="458">
        <v>2</v>
      </c>
      <c r="C10" s="477"/>
      <c r="D10" s="453"/>
      <c r="E10" s="453"/>
      <c r="F10" s="453"/>
      <c r="G10" s="453"/>
      <c r="H10" s="454"/>
      <c r="I10" s="446"/>
      <c r="J10" s="448"/>
      <c r="K10" s="438"/>
      <c r="L10" s="439"/>
    </row>
    <row r="11" spans="1:14" s="455" customFormat="1" ht="15.75" x14ac:dyDescent="0.25">
      <c r="A11" s="450"/>
      <c r="B11" s="458">
        <v>3</v>
      </c>
      <c r="C11" s="477"/>
      <c r="D11" s="446"/>
      <c r="E11" s="446"/>
      <c r="F11" s="446"/>
      <c r="G11" s="446"/>
      <c r="H11" s="447"/>
      <c r="I11" s="446"/>
      <c r="J11" s="448"/>
      <c r="K11" s="438"/>
      <c r="L11" s="439"/>
    </row>
    <row r="12" spans="1:14" ht="15.75" x14ac:dyDescent="0.25">
      <c r="A12" s="444"/>
      <c r="B12" s="458">
        <v>4</v>
      </c>
      <c r="C12" s="477"/>
      <c r="D12" s="449"/>
      <c r="E12" s="449"/>
      <c r="F12" s="449"/>
      <c r="G12" s="449"/>
      <c r="H12" s="449"/>
      <c r="I12" s="449"/>
      <c r="J12" s="448"/>
      <c r="K12" s="438"/>
      <c r="L12" s="439"/>
    </row>
    <row r="13" spans="1:14" ht="15.75" x14ac:dyDescent="0.25">
      <c r="A13" s="444"/>
      <c r="B13" s="458">
        <v>5</v>
      </c>
      <c r="C13" s="477"/>
      <c r="D13" s="449"/>
      <c r="E13" s="449"/>
      <c r="F13" s="449"/>
      <c r="G13" s="449"/>
      <c r="H13" s="449"/>
      <c r="I13" s="449"/>
      <c r="J13" s="448"/>
      <c r="K13" s="438"/>
      <c r="L13" s="439"/>
    </row>
    <row r="14" spans="1:14" s="461" customFormat="1" ht="15.75" x14ac:dyDescent="0.25">
      <c r="A14" s="459"/>
      <c r="B14" s="458">
        <v>6</v>
      </c>
      <c r="C14" s="477"/>
      <c r="D14" s="460"/>
      <c r="E14" s="460"/>
      <c r="F14" s="460"/>
      <c r="G14" s="460"/>
      <c r="H14" s="449"/>
      <c r="I14" s="460"/>
      <c r="J14" s="448"/>
      <c r="K14" s="438"/>
      <c r="L14" s="439"/>
    </row>
    <row r="15" spans="1:14" s="461" customFormat="1" ht="15.75" x14ac:dyDescent="0.25">
      <c r="A15" s="459"/>
      <c r="B15" s="458">
        <v>7</v>
      </c>
      <c r="C15" s="477"/>
      <c r="D15" s="446"/>
      <c r="E15" s="446"/>
      <c r="F15" s="446"/>
      <c r="G15" s="446"/>
      <c r="H15" s="447"/>
      <c r="I15" s="446"/>
      <c r="J15" s="448"/>
      <c r="K15" s="438"/>
      <c r="L15" s="439"/>
    </row>
    <row r="16" spans="1:14" ht="15.75" x14ac:dyDescent="0.25">
      <c r="A16" s="444"/>
      <c r="B16" s="458">
        <v>8</v>
      </c>
      <c r="C16" s="477"/>
      <c r="D16" s="449"/>
      <c r="E16" s="449"/>
      <c r="F16" s="449"/>
      <c r="G16" s="449"/>
      <c r="H16" s="449"/>
      <c r="I16" s="449"/>
      <c r="J16" s="448"/>
      <c r="K16" s="438"/>
      <c r="L16" s="439"/>
    </row>
    <row r="17" spans="1:12" ht="15.75" x14ac:dyDescent="0.25">
      <c r="A17" s="444"/>
      <c r="B17" s="458">
        <v>9</v>
      </c>
      <c r="C17" s="477"/>
      <c r="D17" s="446"/>
      <c r="E17" s="446"/>
      <c r="F17" s="446"/>
      <c r="G17" s="446"/>
      <c r="H17" s="447"/>
      <c r="I17" s="446"/>
      <c r="J17" s="448"/>
      <c r="K17" s="438"/>
      <c r="L17" s="439"/>
    </row>
    <row r="18" spans="1:12" ht="15.75" x14ac:dyDescent="0.25">
      <c r="A18" s="444"/>
      <c r="B18" s="458">
        <v>10</v>
      </c>
      <c r="C18" s="477"/>
      <c r="D18" s="449"/>
      <c r="E18" s="449"/>
      <c r="F18" s="449"/>
      <c r="G18" s="449"/>
      <c r="H18" s="449"/>
      <c r="I18" s="449"/>
      <c r="J18" s="448"/>
      <c r="K18" s="438"/>
      <c r="L18" s="439"/>
    </row>
    <row r="19" spans="1:12" ht="15.75" x14ac:dyDescent="0.25">
      <c r="A19" s="444"/>
      <c r="B19" s="458">
        <v>11</v>
      </c>
      <c r="C19" s="477"/>
      <c r="D19" s="446"/>
      <c r="E19" s="446"/>
      <c r="F19" s="446"/>
      <c r="G19" s="446"/>
      <c r="H19" s="447"/>
      <c r="I19" s="446"/>
      <c r="J19" s="448"/>
      <c r="K19" s="438"/>
      <c r="L19" s="439"/>
    </row>
    <row r="20" spans="1:12" ht="15.75" x14ac:dyDescent="0.25">
      <c r="A20" s="444"/>
      <c r="B20" s="458">
        <v>12</v>
      </c>
      <c r="C20" s="477"/>
      <c r="D20" s="449"/>
      <c r="E20" s="449"/>
      <c r="F20" s="449"/>
      <c r="G20" s="449"/>
      <c r="H20" s="449"/>
      <c r="I20" s="449"/>
      <c r="J20" s="448"/>
      <c r="K20" s="438"/>
      <c r="L20" s="439"/>
    </row>
    <row r="21" spans="1:12" ht="15.75" x14ac:dyDescent="0.25">
      <c r="A21" s="444"/>
      <c r="B21" s="458">
        <v>13</v>
      </c>
      <c r="C21" s="477"/>
      <c r="D21" s="446"/>
      <c r="E21" s="446"/>
      <c r="F21" s="446"/>
      <c r="G21" s="446"/>
      <c r="H21" s="447"/>
      <c r="I21" s="446"/>
      <c r="J21" s="448"/>
      <c r="K21" s="438"/>
      <c r="L21" s="439"/>
    </row>
    <row r="22" spans="1:12" ht="15.75" x14ac:dyDescent="0.25">
      <c r="A22" s="444"/>
      <c r="B22" s="458">
        <v>14</v>
      </c>
      <c r="C22" s="477"/>
      <c r="D22" s="449"/>
      <c r="E22" s="449"/>
      <c r="F22" s="449"/>
      <c r="G22" s="449"/>
      <c r="H22" s="449"/>
      <c r="I22" s="449"/>
      <c r="J22" s="448"/>
      <c r="K22" s="438"/>
      <c r="L22" s="439"/>
    </row>
    <row r="23" spans="1:12" ht="15.75" x14ac:dyDescent="0.25">
      <c r="A23" s="444"/>
      <c r="B23" s="458">
        <v>15</v>
      </c>
      <c r="C23" s="477"/>
      <c r="D23" s="446"/>
      <c r="E23" s="446"/>
      <c r="F23" s="446"/>
      <c r="G23" s="446"/>
      <c r="H23" s="447"/>
      <c r="I23" s="446"/>
      <c r="J23" s="448"/>
      <c r="K23" s="438"/>
      <c r="L23" s="439"/>
    </row>
    <row r="24" spans="1:12" ht="15.75" x14ac:dyDescent="0.25">
      <c r="A24" s="444"/>
      <c r="B24" s="458">
        <v>16</v>
      </c>
      <c r="C24" s="477"/>
      <c r="D24" s="449"/>
      <c r="E24" s="449"/>
      <c r="F24" s="449"/>
      <c r="G24" s="449"/>
      <c r="H24" s="449"/>
      <c r="I24" s="449"/>
      <c r="J24" s="448"/>
      <c r="K24" s="438"/>
      <c r="L24" s="439"/>
    </row>
    <row r="25" spans="1:12" ht="15.75" x14ac:dyDescent="0.25">
      <c r="A25" s="444"/>
      <c r="B25" s="458">
        <v>17</v>
      </c>
      <c r="C25" s="477"/>
      <c r="D25" s="446"/>
      <c r="E25" s="446"/>
      <c r="F25" s="446"/>
      <c r="G25" s="446"/>
      <c r="H25" s="447"/>
      <c r="I25" s="446"/>
      <c r="J25" s="448"/>
      <c r="K25" s="438"/>
      <c r="L25" s="439"/>
    </row>
    <row r="26" spans="1:12" s="461" customFormat="1" ht="15.75" x14ac:dyDescent="0.25">
      <c r="A26" s="459"/>
      <c r="B26" s="458">
        <v>18</v>
      </c>
      <c r="C26" s="477"/>
      <c r="D26" s="449"/>
      <c r="E26" s="449"/>
      <c r="F26" s="449"/>
      <c r="G26" s="449"/>
      <c r="H26" s="449"/>
      <c r="I26" s="449"/>
      <c r="J26" s="448"/>
      <c r="K26" s="438"/>
      <c r="L26" s="439"/>
    </row>
    <row r="27" spans="1:12" ht="15.75" x14ac:dyDescent="0.25">
      <c r="A27" s="444"/>
      <c r="B27" s="458">
        <v>19</v>
      </c>
      <c r="C27" s="478"/>
      <c r="D27" s="446"/>
      <c r="E27" s="446"/>
      <c r="F27" s="446"/>
      <c r="G27" s="446"/>
      <c r="H27" s="447"/>
      <c r="I27" s="446"/>
      <c r="J27" s="448"/>
      <c r="K27" s="438"/>
      <c r="L27" s="439"/>
    </row>
    <row r="28" spans="1:12" ht="15.75" x14ac:dyDescent="0.25">
      <c r="A28" s="444"/>
      <c r="B28" s="458">
        <v>20</v>
      </c>
      <c r="C28" s="478"/>
      <c r="D28" s="449"/>
      <c r="E28" s="449"/>
      <c r="F28" s="449"/>
      <c r="G28" s="449"/>
      <c r="H28" s="449"/>
      <c r="I28" s="449"/>
      <c r="J28" s="448"/>
      <c r="K28" s="438"/>
      <c r="L28" s="439"/>
    </row>
    <row r="29" spans="1:12" ht="15.75" x14ac:dyDescent="0.25">
      <c r="A29" s="444"/>
      <c r="B29" s="458">
        <v>21</v>
      </c>
      <c r="C29" s="478"/>
      <c r="D29" s="446"/>
      <c r="E29" s="446"/>
      <c r="F29" s="446"/>
      <c r="G29" s="446"/>
      <c r="H29" s="447"/>
      <c r="I29" s="446"/>
      <c r="J29" s="448"/>
      <c r="K29" s="438"/>
      <c r="L29" s="439"/>
    </row>
    <row r="30" spans="1:12" ht="15.75" x14ac:dyDescent="0.25">
      <c r="A30" s="444"/>
      <c r="B30" s="458">
        <v>22</v>
      </c>
      <c r="C30" s="478"/>
      <c r="D30" s="449"/>
      <c r="E30" s="449"/>
      <c r="F30" s="449"/>
      <c r="G30" s="449"/>
      <c r="H30" s="449"/>
      <c r="I30" s="449"/>
      <c r="J30" s="448"/>
      <c r="K30" s="438"/>
      <c r="L30" s="439"/>
    </row>
    <row r="31" spans="1:12" ht="15.75" x14ac:dyDescent="0.25">
      <c r="A31" s="444"/>
      <c r="B31" s="458">
        <v>23</v>
      </c>
      <c r="C31" s="478"/>
      <c r="D31" s="446"/>
      <c r="E31" s="446"/>
      <c r="F31" s="446"/>
      <c r="G31" s="446"/>
      <c r="H31" s="447"/>
      <c r="I31" s="446"/>
      <c r="J31" s="448"/>
      <c r="K31" s="438"/>
      <c r="L31" s="439"/>
    </row>
    <row r="32" spans="1:12" ht="15.75" x14ac:dyDescent="0.25">
      <c r="A32" s="444"/>
      <c r="B32" s="458">
        <v>24</v>
      </c>
      <c r="C32" s="478"/>
      <c r="D32" s="449"/>
      <c r="E32" s="449"/>
      <c r="F32" s="449"/>
      <c r="G32" s="449"/>
      <c r="H32" s="449"/>
      <c r="I32" s="449"/>
      <c r="J32" s="448"/>
      <c r="K32" s="438"/>
      <c r="L32" s="439"/>
    </row>
    <row r="33" spans="1:12" ht="15.75" x14ac:dyDescent="0.25">
      <c r="A33" s="444"/>
      <c r="B33" s="458">
        <v>25</v>
      </c>
      <c r="C33" s="478"/>
      <c r="D33" s="446"/>
      <c r="E33" s="446"/>
      <c r="F33" s="446"/>
      <c r="G33" s="446"/>
      <c r="H33" s="447"/>
      <c r="I33" s="446"/>
      <c r="J33" s="448"/>
      <c r="K33" s="438"/>
      <c r="L33" s="439"/>
    </row>
    <row r="34" spans="1:12" ht="16.5" thickBot="1" x14ac:dyDescent="0.3">
      <c r="A34" s="444"/>
      <c r="B34" s="458">
        <v>26</v>
      </c>
      <c r="C34" s="478"/>
      <c r="D34" s="449"/>
      <c r="E34" s="446"/>
      <c r="F34" s="446"/>
      <c r="G34" s="446"/>
      <c r="H34" s="449"/>
      <c r="I34" s="449"/>
      <c r="J34" s="448"/>
      <c r="K34" s="438"/>
      <c r="L34" s="439"/>
    </row>
    <row r="35" spans="1:12" ht="16.5" thickBot="1" x14ac:dyDescent="0.3">
      <c r="A35" s="444"/>
      <c r="B35" s="458">
        <v>27</v>
      </c>
      <c r="C35" s="478"/>
      <c r="D35" s="446"/>
      <c r="E35" s="446"/>
      <c r="F35" s="745" t="s">
        <v>28</v>
      </c>
      <c r="G35" s="746"/>
      <c r="H35" s="747"/>
      <c r="I35" s="462">
        <f>MAX('MATRIZ GENERAL'!D98,'MATRIZ GENERAL'!H98,'MATRIZ GENERAL'!H99,'MATRIZ SIMPLIFICADA'!J23,'MATRIZ SIMPLIFICADA'!K23)</f>
        <v>0</v>
      </c>
      <c r="J35" s="448"/>
      <c r="K35" s="438"/>
      <c r="L35" s="439"/>
    </row>
    <row r="36" spans="1:12" ht="15.75" x14ac:dyDescent="0.25">
      <c r="A36" s="444"/>
      <c r="B36" s="458">
        <v>28</v>
      </c>
      <c r="C36" s="478"/>
      <c r="D36" s="449"/>
      <c r="E36" s="449"/>
      <c r="F36" s="449"/>
      <c r="G36" s="449"/>
      <c r="H36" s="449"/>
      <c r="I36" s="449"/>
      <c r="J36" s="448"/>
      <c r="K36" s="438"/>
      <c r="L36" s="439"/>
    </row>
    <row r="37" spans="1:12" s="461" customFormat="1" ht="16.5" thickBot="1" x14ac:dyDescent="0.3">
      <c r="A37" s="459"/>
      <c r="B37" s="458">
        <v>29</v>
      </c>
      <c r="C37" s="478"/>
      <c r="D37" s="446"/>
      <c r="E37" s="446"/>
      <c r="F37" s="446"/>
      <c r="G37" s="446"/>
      <c r="H37" s="447"/>
      <c r="I37" s="446"/>
      <c r="J37" s="448"/>
      <c r="K37" s="438"/>
      <c r="L37" s="439"/>
    </row>
    <row r="38" spans="1:12" ht="16.5" thickBot="1" x14ac:dyDescent="0.3">
      <c r="A38" s="444"/>
      <c r="B38" s="463">
        <v>30</v>
      </c>
      <c r="C38" s="479"/>
      <c r="D38" s="449"/>
      <c r="E38" s="449"/>
      <c r="F38" s="745" t="s">
        <v>27</v>
      </c>
      <c r="G38" s="746"/>
      <c r="H38" s="747"/>
      <c r="I38" s="319">
        <f>IF(AND('MATRIZ GENERAL'!C22="",'MATRIZ SIMPLIFICADA'!F21&lt;&gt;""),MAX('MATRIZ SIMPLIFICADA'!J21,'MATRIZ SIMPLIFICADA'!K21)*'MATRIZ SIMPLIFICADA'!F21,(MAX('MATRIZ GENERAL'!D92,'MATRIZ GENERAL'!H92,'MATRIZ GENERAL'!H93,)*'MATRIZ GENERAL'!C22))</f>
        <v>0</v>
      </c>
      <c r="J38" s="448"/>
      <c r="K38" s="438"/>
      <c r="L38" s="439"/>
    </row>
    <row r="39" spans="1:12" ht="15.75" x14ac:dyDescent="0.25">
      <c r="A39" s="444"/>
      <c r="B39" s="445"/>
      <c r="C39" s="446"/>
      <c r="D39" s="446"/>
      <c r="E39" s="446"/>
      <c r="F39" s="446"/>
      <c r="G39" s="446"/>
      <c r="H39" s="447"/>
      <c r="I39" s="446"/>
      <c r="J39" s="448"/>
      <c r="K39" s="438"/>
      <c r="L39" s="439"/>
    </row>
    <row r="40" spans="1:12" ht="15.75" x14ac:dyDescent="0.25">
      <c r="A40" s="444"/>
      <c r="B40" s="445"/>
      <c r="C40" s="446"/>
      <c r="D40" s="446"/>
      <c r="E40" s="446"/>
      <c r="F40" s="446"/>
      <c r="G40" s="446"/>
      <c r="H40" s="447"/>
      <c r="I40" s="446"/>
      <c r="J40" s="448"/>
      <c r="K40" s="438"/>
      <c r="L40" s="439"/>
    </row>
    <row r="41" spans="1:12" ht="16.5" thickBot="1" x14ac:dyDescent="0.3">
      <c r="A41" s="444"/>
      <c r="B41" s="445"/>
      <c r="C41" s="446"/>
      <c r="D41" s="446"/>
      <c r="E41" s="446"/>
      <c r="F41" s="446"/>
      <c r="G41" s="446"/>
      <c r="H41" s="447"/>
      <c r="I41" s="446"/>
      <c r="J41" s="448"/>
      <c r="K41" s="438"/>
      <c r="L41" s="439"/>
    </row>
    <row r="42" spans="1:12" ht="61.5" customHeight="1" thickBot="1" x14ac:dyDescent="0.3">
      <c r="A42" s="444"/>
      <c r="B42" s="464" t="s">
        <v>332</v>
      </c>
      <c r="C42" s="465" t="s">
        <v>333</v>
      </c>
      <c r="D42" s="465" t="s">
        <v>334</v>
      </c>
      <c r="E42" s="465" t="s">
        <v>335</v>
      </c>
      <c r="F42" s="465" t="s">
        <v>336</v>
      </c>
      <c r="G42" s="465" t="s">
        <v>337</v>
      </c>
      <c r="H42" s="465" t="s">
        <v>338</v>
      </c>
      <c r="I42" s="466" t="s">
        <v>339</v>
      </c>
      <c r="J42" s="448"/>
      <c r="K42" s="438"/>
      <c r="L42" s="439"/>
    </row>
    <row r="43" spans="1:12" ht="16.5" thickTop="1" x14ac:dyDescent="0.25">
      <c r="A43" s="444"/>
      <c r="B43" s="467">
        <v>1</v>
      </c>
      <c r="C43" s="468">
        <f>C9</f>
        <v>0</v>
      </c>
      <c r="D43" s="469">
        <f t="shared" ref="D43:D67" si="0">+IF(C43&gt;0,25%,0)</f>
        <v>0</v>
      </c>
      <c r="E43" s="470">
        <f>+C43*D43</f>
        <v>0</v>
      </c>
      <c r="F43" s="480">
        <v>2.5000000000000001E-2</v>
      </c>
      <c r="G43" s="470">
        <f>+C43*F43</f>
        <v>0</v>
      </c>
      <c r="H43" s="470">
        <f>MIN((E43-G43),I38)</f>
        <v>0</v>
      </c>
      <c r="I43" s="471">
        <f>MAX((I38-H43),0)</f>
        <v>0</v>
      </c>
      <c r="J43" s="448" t="str">
        <f>IF(I43&gt;0,IF(B43=$N$9,"   =&gt; Saldo sin exonerar",""),"")</f>
        <v/>
      </c>
      <c r="K43" s="438"/>
      <c r="L43" s="439"/>
    </row>
    <row r="44" spans="1:12" ht="15.75" x14ac:dyDescent="0.25">
      <c r="A44" s="444"/>
      <c r="B44" s="472">
        <v>2</v>
      </c>
      <c r="C44" s="468">
        <f t="shared" ref="C44:C67" si="1">C10</f>
        <v>0</v>
      </c>
      <c r="D44" s="469">
        <f t="shared" si="0"/>
        <v>0</v>
      </c>
      <c r="E44" s="470">
        <f t="shared" ref="E44:E67" si="2">+C44*D44</f>
        <v>0</v>
      </c>
      <c r="F44" s="480">
        <v>2.5000000000000001E-2</v>
      </c>
      <c r="G44" s="470">
        <f t="shared" ref="G44:G67" si="3">+C44*F44</f>
        <v>0</v>
      </c>
      <c r="H44" s="470">
        <f>MIN((E44-G44),I43)</f>
        <v>0</v>
      </c>
      <c r="I44" s="471">
        <f>MAX((I43-H44),0)</f>
        <v>0</v>
      </c>
      <c r="J44" s="448" t="str">
        <f t="shared" ref="J44:J67" si="4">IF(I44&gt;0,IF(B44=$N$9,"   =&gt; Saldo sin exonerar",""),"")</f>
        <v/>
      </c>
      <c r="K44" s="438"/>
      <c r="L44" s="439"/>
    </row>
    <row r="45" spans="1:12" ht="15.75" x14ac:dyDescent="0.25">
      <c r="A45" s="444"/>
      <c r="B45" s="472">
        <v>3</v>
      </c>
      <c r="C45" s="468">
        <f t="shared" si="1"/>
        <v>0</v>
      </c>
      <c r="D45" s="469">
        <f t="shared" si="0"/>
        <v>0</v>
      </c>
      <c r="E45" s="470">
        <f t="shared" si="2"/>
        <v>0</v>
      </c>
      <c r="F45" s="480">
        <v>2.5000000000000001E-2</v>
      </c>
      <c r="G45" s="470">
        <f t="shared" si="3"/>
        <v>0</v>
      </c>
      <c r="H45" s="470">
        <f t="shared" ref="H45:H67" si="5">MIN((E45-G45),I44)</f>
        <v>0</v>
      </c>
      <c r="I45" s="471">
        <f t="shared" ref="I45:I67" si="6">MAX((I44-H45),0)</f>
        <v>0</v>
      </c>
      <c r="J45" s="448" t="str">
        <f t="shared" si="4"/>
        <v/>
      </c>
      <c r="K45" s="438"/>
      <c r="L45" s="439"/>
    </row>
    <row r="46" spans="1:12" ht="15.75" x14ac:dyDescent="0.25">
      <c r="A46" s="444"/>
      <c r="B46" s="472">
        <v>4</v>
      </c>
      <c r="C46" s="468">
        <f t="shared" si="1"/>
        <v>0</v>
      </c>
      <c r="D46" s="469">
        <f t="shared" si="0"/>
        <v>0</v>
      </c>
      <c r="E46" s="470">
        <f t="shared" si="2"/>
        <v>0</v>
      </c>
      <c r="F46" s="480">
        <v>2.5000000000000001E-2</v>
      </c>
      <c r="G46" s="470">
        <f t="shared" si="3"/>
        <v>0</v>
      </c>
      <c r="H46" s="470">
        <f t="shared" si="5"/>
        <v>0</v>
      </c>
      <c r="I46" s="471">
        <f t="shared" si="6"/>
        <v>0</v>
      </c>
      <c r="J46" s="448" t="str">
        <f t="shared" si="4"/>
        <v/>
      </c>
      <c r="K46" s="438"/>
      <c r="L46" s="439"/>
    </row>
    <row r="47" spans="1:12" ht="15.75" x14ac:dyDescent="0.25">
      <c r="A47" s="444"/>
      <c r="B47" s="472">
        <v>5</v>
      </c>
      <c r="C47" s="468">
        <f t="shared" si="1"/>
        <v>0</v>
      </c>
      <c r="D47" s="469">
        <f t="shared" si="0"/>
        <v>0</v>
      </c>
      <c r="E47" s="470">
        <f t="shared" si="2"/>
        <v>0</v>
      </c>
      <c r="F47" s="480">
        <v>2.5000000000000001E-2</v>
      </c>
      <c r="G47" s="470">
        <f t="shared" si="3"/>
        <v>0</v>
      </c>
      <c r="H47" s="470">
        <f t="shared" si="5"/>
        <v>0</v>
      </c>
      <c r="I47" s="471">
        <f t="shared" si="6"/>
        <v>0</v>
      </c>
      <c r="J47" s="448" t="str">
        <f t="shared" si="4"/>
        <v/>
      </c>
      <c r="K47" s="438"/>
      <c r="L47" s="439"/>
    </row>
    <row r="48" spans="1:12" ht="15.75" x14ac:dyDescent="0.25">
      <c r="A48" s="444"/>
      <c r="B48" s="472">
        <v>6</v>
      </c>
      <c r="C48" s="468">
        <f t="shared" si="1"/>
        <v>0</v>
      </c>
      <c r="D48" s="469">
        <f t="shared" si="0"/>
        <v>0</v>
      </c>
      <c r="E48" s="470">
        <f t="shared" si="2"/>
        <v>0</v>
      </c>
      <c r="F48" s="480">
        <v>2.5000000000000001E-2</v>
      </c>
      <c r="G48" s="470">
        <f t="shared" si="3"/>
        <v>0</v>
      </c>
      <c r="H48" s="470">
        <f t="shared" si="5"/>
        <v>0</v>
      </c>
      <c r="I48" s="471">
        <f t="shared" si="6"/>
        <v>0</v>
      </c>
      <c r="J48" s="448" t="str">
        <f t="shared" si="4"/>
        <v/>
      </c>
      <c r="K48" s="438"/>
      <c r="L48" s="439"/>
    </row>
    <row r="49" spans="1:12" ht="15.75" x14ac:dyDescent="0.25">
      <c r="A49" s="444"/>
      <c r="B49" s="472">
        <v>7</v>
      </c>
      <c r="C49" s="468">
        <f t="shared" si="1"/>
        <v>0</v>
      </c>
      <c r="D49" s="469">
        <f t="shared" si="0"/>
        <v>0</v>
      </c>
      <c r="E49" s="470">
        <f t="shared" si="2"/>
        <v>0</v>
      </c>
      <c r="F49" s="480">
        <v>2.5000000000000001E-2</v>
      </c>
      <c r="G49" s="470">
        <f t="shared" si="3"/>
        <v>0</v>
      </c>
      <c r="H49" s="470">
        <f t="shared" si="5"/>
        <v>0</v>
      </c>
      <c r="I49" s="471">
        <f t="shared" si="6"/>
        <v>0</v>
      </c>
      <c r="J49" s="448" t="str">
        <f t="shared" si="4"/>
        <v/>
      </c>
      <c r="K49" s="438"/>
      <c r="L49" s="439"/>
    </row>
    <row r="50" spans="1:12" ht="15.75" x14ac:dyDescent="0.25">
      <c r="A50" s="444"/>
      <c r="B50" s="472">
        <v>8</v>
      </c>
      <c r="C50" s="468">
        <f t="shared" si="1"/>
        <v>0</v>
      </c>
      <c r="D50" s="469">
        <f t="shared" si="0"/>
        <v>0</v>
      </c>
      <c r="E50" s="470">
        <f t="shared" si="2"/>
        <v>0</v>
      </c>
      <c r="F50" s="480">
        <v>2.5000000000000001E-2</v>
      </c>
      <c r="G50" s="470">
        <f t="shared" si="3"/>
        <v>0</v>
      </c>
      <c r="H50" s="470">
        <f t="shared" si="5"/>
        <v>0</v>
      </c>
      <c r="I50" s="471">
        <f t="shared" si="6"/>
        <v>0</v>
      </c>
      <c r="J50" s="448" t="str">
        <f t="shared" si="4"/>
        <v/>
      </c>
      <c r="K50" s="438"/>
      <c r="L50" s="439"/>
    </row>
    <row r="51" spans="1:12" ht="15.75" x14ac:dyDescent="0.25">
      <c r="A51" s="444"/>
      <c r="B51" s="472">
        <v>9</v>
      </c>
      <c r="C51" s="468">
        <f t="shared" si="1"/>
        <v>0</v>
      </c>
      <c r="D51" s="469">
        <f t="shared" si="0"/>
        <v>0</v>
      </c>
      <c r="E51" s="470">
        <f t="shared" si="2"/>
        <v>0</v>
      </c>
      <c r="F51" s="480">
        <v>2.5000000000000001E-2</v>
      </c>
      <c r="G51" s="470">
        <f t="shared" si="3"/>
        <v>0</v>
      </c>
      <c r="H51" s="470">
        <f t="shared" si="5"/>
        <v>0</v>
      </c>
      <c r="I51" s="471">
        <f t="shared" si="6"/>
        <v>0</v>
      </c>
      <c r="J51" s="448" t="str">
        <f t="shared" si="4"/>
        <v/>
      </c>
      <c r="K51" s="438"/>
      <c r="L51" s="439"/>
    </row>
    <row r="52" spans="1:12" ht="15.75" x14ac:dyDescent="0.25">
      <c r="A52" s="444"/>
      <c r="B52" s="472">
        <v>10</v>
      </c>
      <c r="C52" s="468">
        <f t="shared" si="1"/>
        <v>0</v>
      </c>
      <c r="D52" s="469">
        <f t="shared" si="0"/>
        <v>0</v>
      </c>
      <c r="E52" s="470">
        <f t="shared" si="2"/>
        <v>0</v>
      </c>
      <c r="F52" s="480">
        <v>2.5000000000000001E-2</v>
      </c>
      <c r="G52" s="470">
        <f t="shared" si="3"/>
        <v>0</v>
      </c>
      <c r="H52" s="470">
        <f t="shared" si="5"/>
        <v>0</v>
      </c>
      <c r="I52" s="471">
        <f t="shared" si="6"/>
        <v>0</v>
      </c>
      <c r="J52" s="448" t="str">
        <f t="shared" si="4"/>
        <v/>
      </c>
      <c r="K52" s="438"/>
      <c r="L52" s="439"/>
    </row>
    <row r="53" spans="1:12" ht="15.75" x14ac:dyDescent="0.25">
      <c r="A53" s="444"/>
      <c r="B53" s="472">
        <v>11</v>
      </c>
      <c r="C53" s="468">
        <f t="shared" si="1"/>
        <v>0</v>
      </c>
      <c r="D53" s="469">
        <f t="shared" si="0"/>
        <v>0</v>
      </c>
      <c r="E53" s="470">
        <f t="shared" si="2"/>
        <v>0</v>
      </c>
      <c r="F53" s="480">
        <v>2.5000000000000001E-2</v>
      </c>
      <c r="G53" s="470">
        <f t="shared" si="3"/>
        <v>0</v>
      </c>
      <c r="H53" s="470">
        <f t="shared" si="5"/>
        <v>0</v>
      </c>
      <c r="I53" s="471">
        <f t="shared" si="6"/>
        <v>0</v>
      </c>
      <c r="J53" s="448" t="str">
        <f t="shared" si="4"/>
        <v/>
      </c>
      <c r="K53" s="438"/>
      <c r="L53" s="439"/>
    </row>
    <row r="54" spans="1:12" ht="15.75" x14ac:dyDescent="0.25">
      <c r="A54" s="444"/>
      <c r="B54" s="472">
        <v>12</v>
      </c>
      <c r="C54" s="468">
        <f t="shared" si="1"/>
        <v>0</v>
      </c>
      <c r="D54" s="469">
        <f t="shared" si="0"/>
        <v>0</v>
      </c>
      <c r="E54" s="470">
        <f t="shared" si="2"/>
        <v>0</v>
      </c>
      <c r="F54" s="480">
        <v>2.5000000000000001E-2</v>
      </c>
      <c r="G54" s="470">
        <f t="shared" si="3"/>
        <v>0</v>
      </c>
      <c r="H54" s="470">
        <f t="shared" si="5"/>
        <v>0</v>
      </c>
      <c r="I54" s="471">
        <f t="shared" si="6"/>
        <v>0</v>
      </c>
      <c r="J54" s="448" t="str">
        <f t="shared" si="4"/>
        <v/>
      </c>
      <c r="K54" s="438"/>
      <c r="L54" s="439"/>
    </row>
    <row r="55" spans="1:12" ht="15.75" x14ac:dyDescent="0.25">
      <c r="A55" s="444"/>
      <c r="B55" s="472">
        <v>13</v>
      </c>
      <c r="C55" s="468">
        <f t="shared" si="1"/>
        <v>0</v>
      </c>
      <c r="D55" s="469">
        <f t="shared" si="0"/>
        <v>0</v>
      </c>
      <c r="E55" s="470">
        <f t="shared" si="2"/>
        <v>0</v>
      </c>
      <c r="F55" s="480">
        <v>2.5000000000000001E-2</v>
      </c>
      <c r="G55" s="470">
        <f t="shared" si="3"/>
        <v>0</v>
      </c>
      <c r="H55" s="470">
        <f t="shared" si="5"/>
        <v>0</v>
      </c>
      <c r="I55" s="471">
        <f t="shared" si="6"/>
        <v>0</v>
      </c>
      <c r="J55" s="448" t="str">
        <f t="shared" si="4"/>
        <v/>
      </c>
      <c r="K55" s="438"/>
      <c r="L55" s="439"/>
    </row>
    <row r="56" spans="1:12" ht="15.75" x14ac:dyDescent="0.25">
      <c r="A56" s="444"/>
      <c r="B56" s="472">
        <v>14</v>
      </c>
      <c r="C56" s="468">
        <f t="shared" si="1"/>
        <v>0</v>
      </c>
      <c r="D56" s="469">
        <f t="shared" si="0"/>
        <v>0</v>
      </c>
      <c r="E56" s="470">
        <f t="shared" si="2"/>
        <v>0</v>
      </c>
      <c r="F56" s="480">
        <v>2.5000000000000001E-2</v>
      </c>
      <c r="G56" s="470">
        <f t="shared" si="3"/>
        <v>0</v>
      </c>
      <c r="H56" s="470">
        <f t="shared" si="5"/>
        <v>0</v>
      </c>
      <c r="I56" s="471">
        <f t="shared" si="6"/>
        <v>0</v>
      </c>
      <c r="J56" s="448" t="str">
        <f t="shared" si="4"/>
        <v/>
      </c>
      <c r="K56" s="438"/>
      <c r="L56" s="439"/>
    </row>
    <row r="57" spans="1:12" ht="15.75" x14ac:dyDescent="0.25">
      <c r="A57" s="444"/>
      <c r="B57" s="472">
        <v>15</v>
      </c>
      <c r="C57" s="468">
        <f t="shared" si="1"/>
        <v>0</v>
      </c>
      <c r="D57" s="469">
        <f t="shared" si="0"/>
        <v>0</v>
      </c>
      <c r="E57" s="470">
        <f t="shared" si="2"/>
        <v>0</v>
      </c>
      <c r="F57" s="480">
        <v>2.5000000000000001E-2</v>
      </c>
      <c r="G57" s="470">
        <f t="shared" si="3"/>
        <v>0</v>
      </c>
      <c r="H57" s="470">
        <f t="shared" si="5"/>
        <v>0</v>
      </c>
      <c r="I57" s="471">
        <f t="shared" si="6"/>
        <v>0</v>
      </c>
      <c r="J57" s="448" t="str">
        <f t="shared" si="4"/>
        <v/>
      </c>
      <c r="K57" s="438"/>
      <c r="L57" s="439"/>
    </row>
    <row r="58" spans="1:12" ht="15.75" x14ac:dyDescent="0.25">
      <c r="A58" s="444"/>
      <c r="B58" s="472">
        <v>16</v>
      </c>
      <c r="C58" s="468">
        <f t="shared" si="1"/>
        <v>0</v>
      </c>
      <c r="D58" s="469">
        <f t="shared" si="0"/>
        <v>0</v>
      </c>
      <c r="E58" s="470">
        <f t="shared" si="2"/>
        <v>0</v>
      </c>
      <c r="F58" s="480">
        <v>2.5000000000000001E-2</v>
      </c>
      <c r="G58" s="470">
        <f t="shared" si="3"/>
        <v>0</v>
      </c>
      <c r="H58" s="470">
        <f t="shared" si="5"/>
        <v>0</v>
      </c>
      <c r="I58" s="471">
        <f t="shared" si="6"/>
        <v>0</v>
      </c>
      <c r="J58" s="448" t="str">
        <f t="shared" si="4"/>
        <v/>
      </c>
      <c r="K58" s="438"/>
      <c r="L58" s="439"/>
    </row>
    <row r="59" spans="1:12" ht="15.75" x14ac:dyDescent="0.25">
      <c r="A59" s="444"/>
      <c r="B59" s="472">
        <v>17</v>
      </c>
      <c r="C59" s="468">
        <f t="shared" si="1"/>
        <v>0</v>
      </c>
      <c r="D59" s="469">
        <f t="shared" si="0"/>
        <v>0</v>
      </c>
      <c r="E59" s="470">
        <f t="shared" si="2"/>
        <v>0</v>
      </c>
      <c r="F59" s="480">
        <v>2.5000000000000001E-2</v>
      </c>
      <c r="G59" s="470">
        <f t="shared" si="3"/>
        <v>0</v>
      </c>
      <c r="H59" s="470">
        <f t="shared" si="5"/>
        <v>0</v>
      </c>
      <c r="I59" s="471">
        <f t="shared" si="6"/>
        <v>0</v>
      </c>
      <c r="J59" s="448" t="str">
        <f t="shared" si="4"/>
        <v/>
      </c>
      <c r="K59" s="438"/>
      <c r="L59" s="439"/>
    </row>
    <row r="60" spans="1:12" ht="15.75" x14ac:dyDescent="0.25">
      <c r="A60" s="444"/>
      <c r="B60" s="472">
        <v>18</v>
      </c>
      <c r="C60" s="468">
        <f t="shared" si="1"/>
        <v>0</v>
      </c>
      <c r="D60" s="469">
        <f t="shared" si="0"/>
        <v>0</v>
      </c>
      <c r="E60" s="470">
        <f t="shared" si="2"/>
        <v>0</v>
      </c>
      <c r="F60" s="480">
        <v>2.5000000000000001E-2</v>
      </c>
      <c r="G60" s="470">
        <f t="shared" si="3"/>
        <v>0</v>
      </c>
      <c r="H60" s="470">
        <f t="shared" si="5"/>
        <v>0</v>
      </c>
      <c r="I60" s="471">
        <f t="shared" si="6"/>
        <v>0</v>
      </c>
      <c r="J60" s="448" t="str">
        <f t="shared" si="4"/>
        <v/>
      </c>
      <c r="K60" s="438"/>
      <c r="L60" s="439"/>
    </row>
    <row r="61" spans="1:12" ht="15.75" x14ac:dyDescent="0.25">
      <c r="A61" s="444"/>
      <c r="B61" s="472">
        <v>19</v>
      </c>
      <c r="C61" s="468">
        <f t="shared" si="1"/>
        <v>0</v>
      </c>
      <c r="D61" s="469">
        <f t="shared" si="0"/>
        <v>0</v>
      </c>
      <c r="E61" s="470">
        <f t="shared" si="2"/>
        <v>0</v>
      </c>
      <c r="F61" s="480">
        <v>2.5000000000000001E-2</v>
      </c>
      <c r="G61" s="470">
        <f t="shared" si="3"/>
        <v>0</v>
      </c>
      <c r="H61" s="470">
        <f t="shared" si="5"/>
        <v>0</v>
      </c>
      <c r="I61" s="471">
        <f t="shared" si="6"/>
        <v>0</v>
      </c>
      <c r="J61" s="448" t="str">
        <f t="shared" si="4"/>
        <v/>
      </c>
      <c r="K61" s="438"/>
      <c r="L61" s="439"/>
    </row>
    <row r="62" spans="1:12" ht="15.75" x14ac:dyDescent="0.25">
      <c r="A62" s="444"/>
      <c r="B62" s="472">
        <v>20</v>
      </c>
      <c r="C62" s="468">
        <f t="shared" si="1"/>
        <v>0</v>
      </c>
      <c r="D62" s="469">
        <f t="shared" si="0"/>
        <v>0</v>
      </c>
      <c r="E62" s="470">
        <f t="shared" si="2"/>
        <v>0</v>
      </c>
      <c r="F62" s="480">
        <v>2.5000000000000001E-2</v>
      </c>
      <c r="G62" s="470">
        <f t="shared" si="3"/>
        <v>0</v>
      </c>
      <c r="H62" s="470">
        <f t="shared" si="5"/>
        <v>0</v>
      </c>
      <c r="I62" s="471">
        <f t="shared" si="6"/>
        <v>0</v>
      </c>
      <c r="J62" s="448" t="str">
        <f t="shared" si="4"/>
        <v/>
      </c>
      <c r="K62" s="438"/>
      <c r="L62" s="439"/>
    </row>
    <row r="63" spans="1:12" ht="15.75" x14ac:dyDescent="0.25">
      <c r="A63" s="444"/>
      <c r="B63" s="472">
        <v>21</v>
      </c>
      <c r="C63" s="468">
        <f t="shared" si="1"/>
        <v>0</v>
      </c>
      <c r="D63" s="469">
        <f t="shared" si="0"/>
        <v>0</v>
      </c>
      <c r="E63" s="470">
        <f t="shared" si="2"/>
        <v>0</v>
      </c>
      <c r="F63" s="480">
        <v>2.5000000000000001E-2</v>
      </c>
      <c r="G63" s="470">
        <f t="shared" si="3"/>
        <v>0</v>
      </c>
      <c r="H63" s="470">
        <f t="shared" si="5"/>
        <v>0</v>
      </c>
      <c r="I63" s="471">
        <f t="shared" si="6"/>
        <v>0</v>
      </c>
      <c r="J63" s="448" t="str">
        <f t="shared" si="4"/>
        <v/>
      </c>
      <c r="K63" s="438"/>
      <c r="L63" s="439"/>
    </row>
    <row r="64" spans="1:12" ht="15.75" x14ac:dyDescent="0.25">
      <c r="A64" s="444"/>
      <c r="B64" s="472">
        <v>22</v>
      </c>
      <c r="C64" s="468">
        <f t="shared" si="1"/>
        <v>0</v>
      </c>
      <c r="D64" s="469">
        <f t="shared" si="0"/>
        <v>0</v>
      </c>
      <c r="E64" s="470">
        <f t="shared" si="2"/>
        <v>0</v>
      </c>
      <c r="F64" s="480">
        <v>2.5000000000000001E-2</v>
      </c>
      <c r="G64" s="470">
        <f t="shared" si="3"/>
        <v>0</v>
      </c>
      <c r="H64" s="470">
        <f t="shared" si="5"/>
        <v>0</v>
      </c>
      <c r="I64" s="471">
        <f t="shared" si="6"/>
        <v>0</v>
      </c>
      <c r="J64" s="448" t="str">
        <f t="shared" si="4"/>
        <v/>
      </c>
      <c r="K64" s="438"/>
      <c r="L64" s="439"/>
    </row>
    <row r="65" spans="1:12" ht="15.75" x14ac:dyDescent="0.25">
      <c r="A65" s="444"/>
      <c r="B65" s="472">
        <v>23</v>
      </c>
      <c r="C65" s="468">
        <f t="shared" si="1"/>
        <v>0</v>
      </c>
      <c r="D65" s="469">
        <f t="shared" si="0"/>
        <v>0</v>
      </c>
      <c r="E65" s="470">
        <f t="shared" si="2"/>
        <v>0</v>
      </c>
      <c r="F65" s="480">
        <v>2.5000000000000001E-2</v>
      </c>
      <c r="G65" s="470">
        <f t="shared" si="3"/>
        <v>0</v>
      </c>
      <c r="H65" s="470">
        <f t="shared" si="5"/>
        <v>0</v>
      </c>
      <c r="I65" s="471">
        <f t="shared" si="6"/>
        <v>0</v>
      </c>
      <c r="J65" s="448" t="str">
        <f t="shared" si="4"/>
        <v/>
      </c>
      <c r="K65" s="438"/>
      <c r="L65" s="439"/>
    </row>
    <row r="66" spans="1:12" ht="15.75" x14ac:dyDescent="0.25">
      <c r="A66" s="444"/>
      <c r="B66" s="472">
        <v>24</v>
      </c>
      <c r="C66" s="468">
        <f t="shared" si="1"/>
        <v>0</v>
      </c>
      <c r="D66" s="469">
        <f t="shared" si="0"/>
        <v>0</v>
      </c>
      <c r="E66" s="470">
        <f t="shared" si="2"/>
        <v>0</v>
      </c>
      <c r="F66" s="480">
        <v>2.5000000000000001E-2</v>
      </c>
      <c r="G66" s="470">
        <f t="shared" si="3"/>
        <v>0</v>
      </c>
      <c r="H66" s="470">
        <f t="shared" si="5"/>
        <v>0</v>
      </c>
      <c r="I66" s="471">
        <f t="shared" si="6"/>
        <v>0</v>
      </c>
      <c r="J66" s="448" t="str">
        <f t="shared" si="4"/>
        <v/>
      </c>
      <c r="K66" s="438"/>
      <c r="L66" s="439"/>
    </row>
    <row r="67" spans="1:12" ht="15.75" x14ac:dyDescent="0.25">
      <c r="A67" s="444"/>
      <c r="B67" s="472">
        <v>25</v>
      </c>
      <c r="C67" s="468">
        <f t="shared" si="1"/>
        <v>0</v>
      </c>
      <c r="D67" s="469">
        <f t="shared" si="0"/>
        <v>0</v>
      </c>
      <c r="E67" s="470">
        <f t="shared" si="2"/>
        <v>0</v>
      </c>
      <c r="F67" s="480">
        <v>2.5000000000000001E-2</v>
      </c>
      <c r="G67" s="470">
        <f t="shared" si="3"/>
        <v>0</v>
      </c>
      <c r="H67" s="470">
        <f t="shared" si="5"/>
        <v>0</v>
      </c>
      <c r="I67" s="471">
        <f t="shared" si="6"/>
        <v>0</v>
      </c>
      <c r="J67" s="448" t="str">
        <f t="shared" si="4"/>
        <v/>
      </c>
      <c r="K67" s="438"/>
      <c r="L67" s="439"/>
    </row>
    <row r="68" spans="1:12" ht="15.75" x14ac:dyDescent="0.25">
      <c r="A68" s="444"/>
      <c r="B68" s="445"/>
      <c r="C68" s="446"/>
      <c r="D68" s="446"/>
      <c r="E68" s="446"/>
      <c r="F68" s="446"/>
      <c r="G68" s="446"/>
      <c r="H68" s="447"/>
      <c r="I68" s="446"/>
      <c r="J68" s="448"/>
      <c r="K68" s="438"/>
      <c r="L68" s="439"/>
    </row>
    <row r="69" spans="1:12" ht="15.75" x14ac:dyDescent="0.25">
      <c r="A69" s="444"/>
      <c r="B69" s="449"/>
      <c r="C69" s="449"/>
      <c r="D69" s="449"/>
      <c r="E69" s="449"/>
      <c r="F69" s="449"/>
      <c r="G69" s="449"/>
      <c r="H69" s="449"/>
      <c r="I69" s="449"/>
      <c r="J69" s="448"/>
      <c r="K69" s="438"/>
      <c r="L69" s="439"/>
    </row>
    <row r="70" spans="1:12" ht="15.75" x14ac:dyDescent="0.25">
      <c r="A70" s="444"/>
      <c r="B70" s="445"/>
      <c r="C70" s="446"/>
      <c r="D70" s="446"/>
      <c r="E70" s="446"/>
      <c r="F70" s="446"/>
      <c r="G70" s="446"/>
      <c r="H70" s="447"/>
      <c r="I70" s="446"/>
      <c r="J70" s="448"/>
      <c r="K70" s="438"/>
      <c r="L70" s="439"/>
    </row>
    <row r="71" spans="1:12" ht="15.75" x14ac:dyDescent="0.25">
      <c r="A71" s="444"/>
      <c r="B71" s="449"/>
      <c r="C71" s="449"/>
      <c r="D71" s="449"/>
      <c r="E71" s="449"/>
      <c r="F71" s="449"/>
      <c r="G71" s="449"/>
      <c r="H71" s="449"/>
      <c r="I71" s="449"/>
      <c r="J71" s="448"/>
      <c r="K71" s="438"/>
      <c r="L71" s="439"/>
    </row>
    <row r="72" spans="1:12" ht="15.75" x14ac:dyDescent="0.25">
      <c r="A72" s="444"/>
      <c r="B72" s="445"/>
      <c r="C72" s="446"/>
      <c r="D72" s="446"/>
      <c r="E72" s="446"/>
      <c r="F72" s="446"/>
      <c r="G72" s="446"/>
      <c r="H72" s="447"/>
      <c r="I72" s="446"/>
      <c r="J72" s="448"/>
      <c r="K72" s="438"/>
      <c r="L72" s="439"/>
    </row>
    <row r="73" spans="1:12" ht="15.75" x14ac:dyDescent="0.25">
      <c r="A73" s="444"/>
      <c r="B73" s="449"/>
      <c r="C73" s="449"/>
      <c r="D73" s="449"/>
      <c r="E73" s="449"/>
      <c r="F73" s="449"/>
      <c r="G73" s="449"/>
      <c r="H73" s="449"/>
      <c r="I73" s="449"/>
      <c r="J73" s="448"/>
      <c r="K73" s="438"/>
      <c r="L73" s="439"/>
    </row>
    <row r="74" spans="1:12" ht="15.75" x14ac:dyDescent="0.25">
      <c r="A74" s="444"/>
      <c r="B74" s="445"/>
      <c r="C74" s="446"/>
      <c r="D74" s="446"/>
      <c r="E74" s="446"/>
      <c r="F74" s="446"/>
      <c r="G74" s="446"/>
      <c r="H74" s="447"/>
      <c r="I74" s="446"/>
      <c r="J74" s="448"/>
      <c r="K74" s="438"/>
      <c r="L74" s="439"/>
    </row>
    <row r="75" spans="1:12" ht="15.75" x14ac:dyDescent="0.25">
      <c r="A75" s="444"/>
      <c r="B75" s="449"/>
      <c r="C75" s="449"/>
      <c r="D75" s="449"/>
      <c r="E75" s="449"/>
      <c r="F75" s="449"/>
      <c r="G75" s="449"/>
      <c r="H75" s="449"/>
      <c r="I75" s="449"/>
      <c r="J75" s="448"/>
      <c r="K75" s="438"/>
      <c r="L75" s="439"/>
    </row>
    <row r="76" spans="1:12" ht="15.75" x14ac:dyDescent="0.25">
      <c r="A76" s="444"/>
      <c r="B76" s="445"/>
      <c r="C76" s="446"/>
      <c r="D76" s="446"/>
      <c r="E76" s="446"/>
      <c r="F76" s="446"/>
      <c r="G76" s="446"/>
      <c r="H76" s="447"/>
      <c r="I76" s="446"/>
      <c r="J76" s="448"/>
      <c r="K76" s="438"/>
      <c r="L76" s="439"/>
    </row>
    <row r="77" spans="1:12" ht="15.75" x14ac:dyDescent="0.25">
      <c r="A77" s="444"/>
      <c r="B77" s="449"/>
      <c r="C77" s="449"/>
      <c r="D77" s="449"/>
      <c r="E77" s="449"/>
      <c r="F77" s="449"/>
      <c r="G77" s="449"/>
      <c r="H77" s="449"/>
      <c r="I77" s="449"/>
      <c r="J77" s="448"/>
      <c r="K77" s="438"/>
      <c r="L77" s="439"/>
    </row>
    <row r="78" spans="1:12" ht="15.75" x14ac:dyDescent="0.25">
      <c r="A78" s="444"/>
      <c r="B78" s="445"/>
      <c r="C78" s="446"/>
      <c r="D78" s="446"/>
      <c r="E78" s="446"/>
      <c r="F78" s="446"/>
      <c r="G78" s="446"/>
      <c r="H78" s="447"/>
      <c r="I78" s="446"/>
      <c r="J78" s="448"/>
      <c r="K78" s="438"/>
      <c r="L78" s="439"/>
    </row>
    <row r="79" spans="1:12" ht="15.75" x14ac:dyDescent="0.25">
      <c r="A79" s="444"/>
      <c r="B79" s="449"/>
      <c r="C79" s="449"/>
      <c r="D79" s="449"/>
      <c r="E79" s="449"/>
      <c r="F79" s="449"/>
      <c r="G79" s="449"/>
      <c r="H79" s="449"/>
      <c r="I79" s="449"/>
      <c r="J79" s="448"/>
      <c r="K79" s="438"/>
      <c r="L79" s="439"/>
    </row>
    <row r="80" spans="1:12" ht="15.75" x14ac:dyDescent="0.25">
      <c r="A80" s="444"/>
      <c r="B80" s="445"/>
      <c r="C80" s="446"/>
      <c r="D80" s="446"/>
      <c r="E80" s="446"/>
      <c r="F80" s="446"/>
      <c r="G80" s="446"/>
      <c r="H80" s="447"/>
      <c r="I80" s="446"/>
      <c r="J80" s="448"/>
      <c r="K80" s="438"/>
      <c r="L80" s="439"/>
    </row>
    <row r="81" spans="1:12" ht="15.75" x14ac:dyDescent="0.25">
      <c r="A81" s="444"/>
      <c r="B81" s="449"/>
      <c r="C81" s="449"/>
      <c r="D81" s="449"/>
      <c r="E81" s="449"/>
      <c r="F81" s="449"/>
      <c r="G81" s="449"/>
      <c r="H81" s="449"/>
      <c r="I81" s="449"/>
      <c r="J81" s="448"/>
      <c r="K81" s="438"/>
      <c r="L81" s="439"/>
    </row>
    <row r="82" spans="1:12" ht="15.75" x14ac:dyDescent="0.25">
      <c r="A82" s="444"/>
      <c r="B82" s="445"/>
      <c r="C82" s="446"/>
      <c r="D82" s="446"/>
      <c r="E82" s="446"/>
      <c r="F82" s="446"/>
      <c r="G82" s="446"/>
      <c r="H82" s="447"/>
      <c r="I82" s="446"/>
      <c r="J82" s="448"/>
      <c r="K82" s="438"/>
      <c r="L82" s="439"/>
    </row>
    <row r="83" spans="1:12" ht="15.75" x14ac:dyDescent="0.25">
      <c r="A83" s="444"/>
      <c r="B83" s="449"/>
      <c r="C83" s="449"/>
      <c r="D83" s="449"/>
      <c r="E83" s="449"/>
      <c r="F83" s="449"/>
      <c r="G83" s="449"/>
      <c r="H83" s="449"/>
      <c r="I83" s="449"/>
      <c r="J83" s="448"/>
      <c r="K83" s="438"/>
      <c r="L83" s="439"/>
    </row>
    <row r="84" spans="1:12" ht="15.75" x14ac:dyDescent="0.25">
      <c r="A84" s="444"/>
      <c r="B84" s="445"/>
      <c r="C84" s="446"/>
      <c r="D84" s="446"/>
      <c r="E84" s="446"/>
      <c r="F84" s="446"/>
      <c r="G84" s="446"/>
      <c r="H84" s="447"/>
      <c r="I84" s="446"/>
      <c r="J84" s="448"/>
      <c r="K84" s="438"/>
      <c r="L84" s="439"/>
    </row>
    <row r="85" spans="1:12" ht="16.5" thickBot="1" x14ac:dyDescent="0.3">
      <c r="A85" s="473"/>
      <c r="B85" s="474"/>
      <c r="C85" s="474"/>
      <c r="D85" s="474"/>
      <c r="E85" s="474"/>
      <c r="F85" s="474"/>
      <c r="G85" s="474"/>
      <c r="H85" s="474"/>
      <c r="I85" s="474"/>
      <c r="J85" s="475"/>
      <c r="K85" s="438"/>
      <c r="L85" s="439"/>
    </row>
  </sheetData>
  <sheetProtection password="ABD5" sheet="1" objects="1" scenarios="1"/>
  <mergeCells count="4">
    <mergeCell ref="F35:H35"/>
    <mergeCell ref="F38:H38"/>
    <mergeCell ref="A2:J2"/>
    <mergeCell ref="B4:J6"/>
  </mergeCells>
  <conditionalFormatting sqref="B9:B38 B43:B67">
    <cfRule type="expression" dxfId="2" priority="2" stopIfTrue="1">
      <formula>$B9&lt;=$N$9</formula>
    </cfRule>
  </conditionalFormatting>
  <conditionalFormatting sqref="C9:C38 C43:C67">
    <cfRule type="expression" dxfId="1" priority="3" stopIfTrue="1">
      <formula>$B9&gt;$I$35</formula>
    </cfRule>
  </conditionalFormatting>
  <conditionalFormatting sqref="D43:I67">
    <cfRule type="expression" dxfId="0" priority="4" stopIfTrue="1">
      <formula>$B43&gt;$N$9</formula>
    </cfRule>
  </conditionalFormatting>
  <dataValidations count="2">
    <dataValidation type="decimal" operator="greaterThanOrEqual" allowBlank="1" showInputMessage="1" showErrorMessage="1" sqref="C9:C38" xr:uid="{00000000-0002-0000-0A00-000000000000}">
      <formula1>0</formula1>
    </dataValidation>
    <dataValidation type="whole" operator="equal" allowBlank="1" showInputMessage="1" showErrorMessage="1" sqref="N9" xr:uid="{00000000-0002-0000-0A00-000001000000}">
      <formula1>N9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23"/>
  <sheetViews>
    <sheetView workbookViewId="0">
      <selection activeCell="C11" sqref="C11"/>
    </sheetView>
  </sheetViews>
  <sheetFormatPr baseColWidth="10" defaultRowHeight="12.75" x14ac:dyDescent="0.2"/>
  <cols>
    <col min="1" max="1" width="15.42578125" bestFit="1" customWidth="1"/>
    <col min="2" max="2" width="14.42578125" bestFit="1" customWidth="1"/>
    <col min="3" max="3" width="18.7109375" bestFit="1" customWidth="1"/>
    <col min="4" max="4" width="20.42578125" customWidth="1"/>
    <col min="5" max="5" width="13.7109375" customWidth="1"/>
    <col min="6" max="6" width="20.7109375" customWidth="1"/>
    <col min="8" max="8" width="14.7109375" customWidth="1"/>
  </cols>
  <sheetData>
    <row r="2" spans="1:9" ht="13.5" thickBot="1" x14ac:dyDescent="0.25"/>
    <row r="3" spans="1:9" ht="13.5" thickBot="1" x14ac:dyDescent="0.25">
      <c r="B3" s="545" t="s">
        <v>186</v>
      </c>
      <c r="C3" s="546"/>
      <c r="D3" s="546"/>
      <c r="E3" s="546"/>
      <c r="F3" s="546"/>
      <c r="G3" s="546"/>
      <c r="H3" s="547"/>
    </row>
    <row r="4" spans="1:9" ht="13.5" thickBot="1" x14ac:dyDescent="0.25">
      <c r="A4" s="69" t="s">
        <v>189</v>
      </c>
      <c r="B4" s="548" t="s">
        <v>187</v>
      </c>
      <c r="C4" s="548"/>
      <c r="D4" s="548"/>
      <c r="E4" s="549"/>
      <c r="F4" s="69" t="s">
        <v>188</v>
      </c>
      <c r="G4" s="70"/>
      <c r="H4" s="71"/>
      <c r="I4" s="62"/>
    </row>
    <row r="5" spans="1:9" ht="13.5" thickBot="1" x14ac:dyDescent="0.25">
      <c r="A5" s="72"/>
      <c r="B5" s="550" t="s">
        <v>190</v>
      </c>
      <c r="C5" s="551"/>
      <c r="D5" s="69" t="s">
        <v>191</v>
      </c>
      <c r="E5" s="71" t="s">
        <v>185</v>
      </c>
      <c r="F5" s="552" t="s">
        <v>191</v>
      </c>
      <c r="G5" s="553"/>
      <c r="H5" s="554" t="s">
        <v>193</v>
      </c>
      <c r="I5" s="549"/>
    </row>
    <row r="6" spans="1:9" x14ac:dyDescent="0.2">
      <c r="A6" s="72"/>
      <c r="B6" s="68" t="s">
        <v>167</v>
      </c>
      <c r="C6" s="67" t="s">
        <v>185</v>
      </c>
      <c r="D6" s="68" t="s">
        <v>192</v>
      </c>
      <c r="E6" s="67" t="s">
        <v>185</v>
      </c>
      <c r="F6" s="65" t="s">
        <v>167</v>
      </c>
      <c r="G6" s="66" t="s">
        <v>185</v>
      </c>
      <c r="H6" s="80" t="s">
        <v>167</v>
      </c>
      <c r="I6" s="83" t="s">
        <v>185</v>
      </c>
    </row>
    <row r="7" spans="1:9" x14ac:dyDescent="0.2">
      <c r="A7" s="73">
        <v>1</v>
      </c>
      <c r="B7" s="78" t="e">
        <f>#REF!</f>
        <v>#REF!</v>
      </c>
      <c r="C7" s="79" t="e">
        <f>#REF!</f>
        <v>#REF!</v>
      </c>
      <c r="D7" s="78" t="e">
        <f>#REF!</f>
        <v>#REF!</v>
      </c>
      <c r="E7" s="58" t="e">
        <f>#REF!</f>
        <v>#REF!</v>
      </c>
      <c r="F7" s="81">
        <v>0.57999999999999996</v>
      </c>
      <c r="G7" s="52">
        <v>5</v>
      </c>
      <c r="H7" s="82" t="s">
        <v>194</v>
      </c>
      <c r="I7" s="51" t="s">
        <v>194</v>
      </c>
    </row>
    <row r="8" spans="1:9" x14ac:dyDescent="0.2">
      <c r="A8" s="73">
        <v>2</v>
      </c>
      <c r="B8" s="78" t="e">
        <f>#REF!</f>
        <v>#REF!</v>
      </c>
      <c r="C8" s="84">
        <v>7</v>
      </c>
      <c r="D8" s="85">
        <v>0.51</v>
      </c>
      <c r="E8" s="58">
        <v>6</v>
      </c>
      <c r="F8" s="76" t="e">
        <f>#REF!</f>
        <v>#REF!</v>
      </c>
      <c r="G8" s="52">
        <v>3</v>
      </c>
      <c r="H8" s="61"/>
      <c r="I8" s="52"/>
    </row>
    <row r="9" spans="1:9" x14ac:dyDescent="0.2">
      <c r="A9" s="73">
        <v>3</v>
      </c>
      <c r="B9" s="86" t="e">
        <f>#REF!</f>
        <v>#REF!</v>
      </c>
      <c r="C9" s="87" t="e">
        <f>#REF!</f>
        <v>#REF!</v>
      </c>
      <c r="D9" s="88" t="e">
        <f>#REF!</f>
        <v>#REF!</v>
      </c>
      <c r="E9" s="54" t="e">
        <f>#REF!</f>
        <v>#REF!</v>
      </c>
      <c r="F9" s="89" t="e">
        <f>#REF!</f>
        <v>#REF!</v>
      </c>
      <c r="G9" s="52" t="e">
        <f>#REF!</f>
        <v>#REF!</v>
      </c>
      <c r="H9" s="61"/>
      <c r="I9" s="52"/>
    </row>
    <row r="10" spans="1:9" x14ac:dyDescent="0.2">
      <c r="A10" s="73">
        <v>4</v>
      </c>
      <c r="B10" s="86" t="e">
        <f>#REF!</f>
        <v>#REF!</v>
      </c>
      <c r="C10" s="54"/>
      <c r="D10" s="53"/>
      <c r="E10" s="54"/>
      <c r="F10" s="60"/>
      <c r="G10" s="52"/>
      <c r="H10" s="61"/>
      <c r="I10" s="52"/>
    </row>
    <row r="11" spans="1:9" x14ac:dyDescent="0.2">
      <c r="A11" s="73">
        <v>5</v>
      </c>
      <c r="B11" s="53"/>
      <c r="C11" s="54"/>
      <c r="D11" s="53"/>
      <c r="E11" s="54"/>
      <c r="F11" s="60"/>
      <c r="G11" s="52"/>
      <c r="H11" s="61"/>
      <c r="I11" s="52"/>
    </row>
    <row r="12" spans="1:9" x14ac:dyDescent="0.2">
      <c r="A12" s="73">
        <v>6</v>
      </c>
      <c r="B12" s="53"/>
      <c r="C12" s="54"/>
      <c r="D12" s="53"/>
      <c r="E12" s="54"/>
      <c r="F12" s="60"/>
      <c r="G12" s="52"/>
      <c r="H12" s="61"/>
      <c r="I12" s="52"/>
    </row>
    <row r="13" spans="1:9" x14ac:dyDescent="0.2">
      <c r="A13" s="74">
        <v>7</v>
      </c>
      <c r="B13" s="53"/>
      <c r="C13" s="54"/>
      <c r="D13" s="53"/>
      <c r="E13" s="54"/>
      <c r="F13" s="60"/>
      <c r="G13" s="52"/>
      <c r="H13" s="61"/>
      <c r="I13" s="52"/>
    </row>
    <row r="14" spans="1:9" x14ac:dyDescent="0.2">
      <c r="A14" s="74">
        <v>8</v>
      </c>
      <c r="B14" s="53"/>
      <c r="C14" s="54"/>
      <c r="D14" s="53"/>
      <c r="E14" s="54"/>
      <c r="F14" s="60"/>
      <c r="G14" s="52"/>
      <c r="H14" s="61"/>
      <c r="I14" s="52"/>
    </row>
    <row r="15" spans="1:9" x14ac:dyDescent="0.2">
      <c r="A15" s="74">
        <v>9</v>
      </c>
      <c r="B15" s="53"/>
      <c r="C15" s="54"/>
      <c r="D15" s="53"/>
      <c r="E15" s="54"/>
      <c r="F15" s="60"/>
      <c r="G15" s="52"/>
      <c r="H15" s="61"/>
      <c r="I15" s="52"/>
    </row>
    <row r="16" spans="1:9" x14ac:dyDescent="0.2">
      <c r="A16" s="74">
        <v>10</v>
      </c>
      <c r="B16" s="53"/>
      <c r="C16" s="54"/>
      <c r="D16" s="53"/>
      <c r="E16" s="54"/>
      <c r="F16" s="60"/>
      <c r="G16" s="52"/>
      <c r="H16" s="61"/>
      <c r="I16" s="52"/>
    </row>
    <row r="17" spans="1:9" x14ac:dyDescent="0.2">
      <c r="A17" s="74">
        <v>11</v>
      </c>
      <c r="B17" s="53"/>
      <c r="C17" s="54"/>
      <c r="D17" s="53"/>
      <c r="E17" s="54"/>
      <c r="F17" s="60"/>
      <c r="G17" s="52"/>
      <c r="H17" s="61"/>
      <c r="I17" s="52"/>
    </row>
    <row r="18" spans="1:9" x14ac:dyDescent="0.2">
      <c r="A18" s="74">
        <v>12</v>
      </c>
      <c r="B18" s="53"/>
      <c r="C18" s="54"/>
      <c r="D18" s="53"/>
      <c r="E18" s="54"/>
      <c r="F18" s="60"/>
      <c r="G18" s="52"/>
      <c r="H18" s="61"/>
      <c r="I18" s="52"/>
    </row>
    <row r="19" spans="1:9" x14ac:dyDescent="0.2">
      <c r="A19" s="74">
        <v>13</v>
      </c>
      <c r="B19" s="53"/>
      <c r="C19" s="54"/>
      <c r="D19" s="53"/>
      <c r="E19" s="54"/>
      <c r="F19" s="60"/>
      <c r="G19" s="52"/>
      <c r="H19" s="61"/>
      <c r="I19" s="52"/>
    </row>
    <row r="20" spans="1:9" x14ac:dyDescent="0.2">
      <c r="A20" s="74">
        <v>14</v>
      </c>
      <c r="B20" s="53"/>
      <c r="C20" s="54"/>
      <c r="D20" s="53"/>
      <c r="E20" s="54"/>
      <c r="F20" s="60"/>
      <c r="G20" s="52"/>
      <c r="H20" s="61"/>
      <c r="I20" s="52"/>
    </row>
    <row r="21" spans="1:9" x14ac:dyDescent="0.2">
      <c r="A21" s="74">
        <v>15</v>
      </c>
      <c r="B21" s="53"/>
      <c r="C21" s="54"/>
      <c r="D21" s="53"/>
      <c r="E21" s="54"/>
      <c r="F21" s="60"/>
      <c r="G21" s="52"/>
      <c r="H21" s="61"/>
      <c r="I21" s="52"/>
    </row>
    <row r="22" spans="1:9" x14ac:dyDescent="0.2">
      <c r="A22" s="74">
        <v>16</v>
      </c>
      <c r="B22" s="53"/>
      <c r="C22" s="54"/>
      <c r="D22" s="53"/>
      <c r="E22" s="54"/>
      <c r="F22" s="60"/>
      <c r="G22" s="52"/>
      <c r="H22" s="61"/>
      <c r="I22" s="52"/>
    </row>
    <row r="23" spans="1:9" ht="13.5" thickBot="1" x14ac:dyDescent="0.25">
      <c r="A23" s="75">
        <v>17</v>
      </c>
      <c r="B23" s="63"/>
      <c r="C23" s="56"/>
      <c r="D23" s="63"/>
      <c r="E23" s="56"/>
      <c r="F23" s="77"/>
      <c r="G23" s="55"/>
      <c r="H23" s="56"/>
      <c r="I23" s="64"/>
    </row>
  </sheetData>
  <mergeCells count="5">
    <mergeCell ref="B3:H3"/>
    <mergeCell ref="B4:E4"/>
    <mergeCell ref="B5:C5"/>
    <mergeCell ref="F5:G5"/>
    <mergeCell ref="H5: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7"/>
  <sheetViews>
    <sheetView zoomScaleNormal="100" workbookViewId="0">
      <selection activeCell="M13" sqref="M13"/>
    </sheetView>
  </sheetViews>
  <sheetFormatPr baseColWidth="10" defaultColWidth="11.42578125" defaultRowHeight="12.75" x14ac:dyDescent="0.2"/>
  <cols>
    <col min="1" max="1" width="2" style="415" customWidth="1"/>
    <col min="2" max="16384" width="11.42578125" style="415"/>
  </cols>
  <sheetData>
    <row r="1" spans="1:16" ht="13.5" thickBot="1" x14ac:dyDescent="0.25">
      <c r="A1" s="412"/>
      <c r="B1" s="413"/>
      <c r="C1" s="413"/>
      <c r="D1" s="413"/>
      <c r="E1" s="413"/>
      <c r="F1" s="413"/>
      <c r="G1" s="413"/>
      <c r="H1" s="413"/>
      <c r="I1" s="413"/>
      <c r="J1" s="413"/>
      <c r="K1" s="413"/>
      <c r="L1" s="413"/>
      <c r="M1" s="413"/>
      <c r="N1" s="413"/>
      <c r="O1" s="413"/>
      <c r="P1" s="414"/>
    </row>
    <row r="2" spans="1:16" s="416" customFormat="1" ht="26.1" customHeight="1" thickBot="1" x14ac:dyDescent="0.3">
      <c r="A2" s="555" t="s">
        <v>326</v>
      </c>
      <c r="B2" s="556"/>
      <c r="C2" s="556"/>
      <c r="D2" s="556"/>
      <c r="E2" s="556"/>
      <c r="F2" s="556"/>
      <c r="G2" s="556"/>
      <c r="H2" s="556"/>
      <c r="I2" s="556"/>
      <c r="J2" s="556"/>
      <c r="K2" s="556"/>
      <c r="L2" s="556"/>
      <c r="M2" s="556"/>
      <c r="N2" s="556"/>
      <c r="O2" s="556"/>
      <c r="P2" s="557"/>
    </row>
    <row r="3" spans="1:16" s="416" customFormat="1" ht="15.75" customHeight="1" x14ac:dyDescent="0.25">
      <c r="A3" s="423"/>
      <c r="B3" s="424"/>
      <c r="C3" s="424"/>
      <c r="D3" s="424"/>
      <c r="E3" s="424"/>
      <c r="F3" s="424"/>
      <c r="G3" s="424"/>
      <c r="H3" s="424"/>
      <c r="I3" s="424"/>
      <c r="J3" s="424"/>
      <c r="K3" s="424"/>
      <c r="L3" s="424"/>
      <c r="M3" s="424"/>
      <c r="N3" s="424"/>
      <c r="O3" s="424"/>
      <c r="P3" s="425"/>
    </row>
    <row r="4" spans="1:16" x14ac:dyDescent="0.2">
      <c r="A4" s="417"/>
      <c r="B4" s="418"/>
      <c r="C4" s="418"/>
      <c r="D4" s="418"/>
      <c r="E4" s="418"/>
      <c r="F4" s="418"/>
      <c r="G4" s="418"/>
      <c r="H4" s="418"/>
      <c r="I4" s="418"/>
      <c r="J4" s="418"/>
      <c r="K4" s="418"/>
      <c r="L4" s="418"/>
      <c r="M4" s="418"/>
      <c r="N4" s="418"/>
      <c r="O4" s="418"/>
      <c r="P4" s="419"/>
    </row>
    <row r="5" spans="1:16" x14ac:dyDescent="0.2">
      <c r="A5" s="417"/>
      <c r="B5" s="418"/>
      <c r="C5" s="418"/>
      <c r="D5" s="418"/>
      <c r="E5" s="418"/>
      <c r="F5" s="418"/>
      <c r="G5" s="418"/>
      <c r="H5" s="418"/>
      <c r="I5" s="418"/>
      <c r="J5" s="418"/>
      <c r="K5" s="418"/>
      <c r="L5" s="418"/>
      <c r="M5" s="418"/>
      <c r="N5" s="418"/>
      <c r="O5" s="418"/>
      <c r="P5" s="419"/>
    </row>
    <row r="6" spans="1:16" x14ac:dyDescent="0.2">
      <c r="A6" s="417"/>
      <c r="B6" s="418"/>
      <c r="C6" s="418"/>
      <c r="D6" s="418"/>
      <c r="E6" s="418"/>
      <c r="F6" s="418"/>
      <c r="G6" s="418"/>
      <c r="H6" s="418"/>
      <c r="I6" s="418"/>
      <c r="J6" s="418"/>
      <c r="K6" s="418"/>
      <c r="L6" s="418"/>
      <c r="M6" s="418"/>
      <c r="N6" s="418"/>
      <c r="O6" s="418"/>
      <c r="P6" s="419"/>
    </row>
    <row r="7" spans="1:16" x14ac:dyDescent="0.2">
      <c r="A7" s="417"/>
      <c r="B7" s="418"/>
      <c r="C7" s="418"/>
      <c r="D7" s="418"/>
      <c r="E7" s="418"/>
      <c r="F7" s="418"/>
      <c r="G7" s="418"/>
      <c r="H7" s="418"/>
      <c r="I7" s="418"/>
      <c r="J7" s="418"/>
      <c r="K7" s="418"/>
      <c r="L7" s="418"/>
      <c r="M7" s="418"/>
      <c r="N7" s="418"/>
      <c r="O7" s="418"/>
      <c r="P7" s="419"/>
    </row>
    <row r="8" spans="1:16" x14ac:dyDescent="0.2">
      <c r="A8" s="417"/>
      <c r="B8" s="418"/>
      <c r="C8" s="418"/>
      <c r="D8" s="418"/>
      <c r="E8" s="418"/>
      <c r="F8" s="418"/>
      <c r="G8" s="418"/>
      <c r="H8" s="418"/>
      <c r="I8" s="418"/>
      <c r="J8" s="418"/>
      <c r="K8" s="418"/>
      <c r="L8" s="418"/>
      <c r="M8" s="418"/>
      <c r="N8" s="418"/>
      <c r="O8" s="418"/>
      <c r="P8" s="419"/>
    </row>
    <row r="9" spans="1:16" x14ac:dyDescent="0.2">
      <c r="A9" s="417"/>
      <c r="B9" s="418"/>
      <c r="C9" s="418"/>
      <c r="D9" s="418"/>
      <c r="E9" s="418"/>
      <c r="F9" s="418"/>
      <c r="G9" s="418"/>
      <c r="H9" s="418"/>
      <c r="I9" s="418"/>
      <c r="J9" s="418"/>
      <c r="K9" s="418"/>
      <c r="L9" s="418"/>
      <c r="M9" s="418"/>
      <c r="N9" s="418"/>
      <c r="O9" s="418"/>
      <c r="P9" s="419"/>
    </row>
    <row r="10" spans="1:16" x14ac:dyDescent="0.2">
      <c r="A10" s="417"/>
      <c r="B10" s="418"/>
      <c r="C10" s="418"/>
      <c r="D10" s="418"/>
      <c r="E10" s="418"/>
      <c r="F10" s="418"/>
      <c r="G10" s="418"/>
      <c r="H10" s="418"/>
      <c r="I10" s="418"/>
      <c r="J10" s="418"/>
      <c r="K10" s="418"/>
      <c r="L10" s="418"/>
      <c r="M10" s="418"/>
      <c r="N10" s="418"/>
      <c r="O10" s="418"/>
      <c r="P10" s="419"/>
    </row>
    <row r="11" spans="1:16" x14ac:dyDescent="0.2">
      <c r="A11" s="417"/>
      <c r="B11" s="418"/>
      <c r="C11" s="418"/>
      <c r="D11" s="418"/>
      <c r="E11" s="418"/>
      <c r="F11" s="418"/>
      <c r="G11" s="418"/>
      <c r="H11" s="418"/>
      <c r="I11" s="418"/>
      <c r="J11" s="418"/>
      <c r="K11" s="418"/>
      <c r="L11" s="418"/>
      <c r="M11" s="418"/>
      <c r="N11" s="418"/>
      <c r="O11" s="418"/>
      <c r="P11" s="419"/>
    </row>
    <row r="12" spans="1:16" x14ac:dyDescent="0.2">
      <c r="A12" s="417"/>
      <c r="B12" s="418"/>
      <c r="C12" s="418"/>
      <c r="D12" s="418"/>
      <c r="E12" s="418"/>
      <c r="F12" s="418"/>
      <c r="G12" s="418"/>
      <c r="H12" s="418"/>
      <c r="I12" s="418"/>
      <c r="J12" s="418"/>
      <c r="K12" s="418"/>
      <c r="L12" s="418"/>
      <c r="M12" s="418"/>
      <c r="N12" s="418"/>
      <c r="O12" s="418"/>
      <c r="P12" s="419"/>
    </row>
    <row r="13" spans="1:16" x14ac:dyDescent="0.2">
      <c r="A13" s="417"/>
      <c r="B13" s="418"/>
      <c r="C13" s="418"/>
      <c r="D13" s="418"/>
      <c r="E13" s="418"/>
      <c r="F13" s="418"/>
      <c r="G13" s="418"/>
      <c r="H13" s="418"/>
      <c r="I13" s="418"/>
      <c r="J13" s="418"/>
      <c r="K13" s="418"/>
      <c r="L13" s="418"/>
      <c r="M13" s="418"/>
      <c r="N13" s="418"/>
      <c r="O13" s="418"/>
      <c r="P13" s="419"/>
    </row>
    <row r="14" spans="1:16" x14ac:dyDescent="0.2">
      <c r="A14" s="417"/>
      <c r="B14" s="418"/>
      <c r="C14" s="418"/>
      <c r="D14" s="418"/>
      <c r="E14" s="418"/>
      <c r="F14" s="418"/>
      <c r="G14" s="418"/>
      <c r="H14" s="418"/>
      <c r="I14" s="418"/>
      <c r="J14" s="418"/>
      <c r="K14" s="418"/>
      <c r="L14" s="418"/>
      <c r="M14" s="418"/>
      <c r="N14" s="418"/>
      <c r="O14" s="418"/>
      <c r="P14" s="419"/>
    </row>
    <row r="15" spans="1:16" x14ac:dyDescent="0.2">
      <c r="A15" s="417"/>
      <c r="B15" s="418"/>
      <c r="C15" s="418"/>
      <c r="D15" s="418"/>
      <c r="E15" s="418"/>
      <c r="F15" s="418"/>
      <c r="G15" s="418"/>
      <c r="H15" s="418"/>
      <c r="I15" s="418"/>
      <c r="J15" s="418"/>
      <c r="K15" s="418"/>
      <c r="L15" s="418"/>
      <c r="M15" s="418"/>
      <c r="N15" s="418"/>
      <c r="O15" s="418"/>
      <c r="P15" s="419"/>
    </row>
    <row r="16" spans="1:16" x14ac:dyDescent="0.2">
      <c r="A16" s="417"/>
      <c r="B16" s="418"/>
      <c r="C16" s="418"/>
      <c r="D16" s="418"/>
      <c r="E16" s="418"/>
      <c r="F16" s="418"/>
      <c r="G16" s="418"/>
      <c r="H16" s="418"/>
      <c r="I16" s="418"/>
      <c r="J16" s="418"/>
      <c r="K16" s="418"/>
      <c r="L16" s="418"/>
      <c r="M16" s="418"/>
      <c r="N16" s="418"/>
      <c r="O16" s="418"/>
      <c r="P16" s="419"/>
    </row>
    <row r="17" spans="1:16" x14ac:dyDescent="0.2">
      <c r="A17" s="417"/>
      <c r="B17" s="418"/>
      <c r="C17" s="418"/>
      <c r="D17" s="418"/>
      <c r="E17" s="418"/>
      <c r="F17" s="418"/>
      <c r="G17" s="418"/>
      <c r="H17" s="418"/>
      <c r="I17" s="418"/>
      <c r="J17" s="418"/>
      <c r="K17" s="418"/>
      <c r="L17" s="418"/>
      <c r="M17" s="418"/>
      <c r="N17" s="418"/>
      <c r="O17" s="418"/>
      <c r="P17" s="419"/>
    </row>
    <row r="18" spans="1:16" x14ac:dyDescent="0.2">
      <c r="A18" s="417"/>
      <c r="B18" s="418"/>
      <c r="C18" s="418"/>
      <c r="D18" s="418"/>
      <c r="E18" s="418"/>
      <c r="F18" s="418"/>
      <c r="G18" s="418"/>
      <c r="H18" s="418"/>
      <c r="I18" s="418"/>
      <c r="J18" s="418"/>
      <c r="K18" s="418"/>
      <c r="L18" s="418"/>
      <c r="M18" s="418"/>
      <c r="N18" s="418"/>
      <c r="O18" s="418"/>
      <c r="P18" s="419"/>
    </row>
    <row r="19" spans="1:16" x14ac:dyDescent="0.2">
      <c r="A19" s="417"/>
      <c r="B19" s="418"/>
      <c r="C19" s="418"/>
      <c r="D19" s="418"/>
      <c r="E19" s="418"/>
      <c r="F19" s="418"/>
      <c r="G19" s="418"/>
      <c r="H19" s="418"/>
      <c r="I19" s="418"/>
      <c r="J19" s="418"/>
      <c r="K19" s="418"/>
      <c r="L19" s="418"/>
      <c r="M19" s="418"/>
      <c r="N19" s="418"/>
      <c r="O19" s="418"/>
      <c r="P19" s="419"/>
    </row>
    <row r="20" spans="1:16" x14ac:dyDescent="0.2">
      <c r="A20" s="417"/>
      <c r="B20" s="418"/>
      <c r="C20" s="418"/>
      <c r="D20" s="418"/>
      <c r="E20" s="418"/>
      <c r="F20" s="418"/>
      <c r="G20" s="418"/>
      <c r="H20" s="418"/>
      <c r="I20" s="418"/>
      <c r="J20" s="418"/>
      <c r="K20" s="418"/>
      <c r="L20" s="418"/>
      <c r="M20" s="418"/>
      <c r="N20" s="418"/>
      <c r="O20" s="418"/>
      <c r="P20" s="419"/>
    </row>
    <row r="21" spans="1:16" x14ac:dyDescent="0.2">
      <c r="A21" s="417"/>
      <c r="B21" s="418"/>
      <c r="C21" s="418"/>
      <c r="D21" s="418"/>
      <c r="E21" s="418"/>
      <c r="F21" s="418"/>
      <c r="G21" s="418"/>
      <c r="H21" s="418"/>
      <c r="I21" s="418"/>
      <c r="J21" s="418"/>
      <c r="K21" s="418"/>
      <c r="L21" s="418"/>
      <c r="M21" s="418"/>
      <c r="N21" s="418"/>
      <c r="O21" s="418"/>
      <c r="P21" s="419"/>
    </row>
    <row r="22" spans="1:16" x14ac:dyDescent="0.2">
      <c r="A22" s="417"/>
      <c r="B22" s="418"/>
      <c r="C22" s="418"/>
      <c r="D22" s="418"/>
      <c r="E22" s="418"/>
      <c r="F22" s="418"/>
      <c r="G22" s="418"/>
      <c r="H22" s="418"/>
      <c r="I22" s="418"/>
      <c r="J22" s="418"/>
      <c r="K22" s="418"/>
      <c r="L22" s="418"/>
      <c r="M22" s="418"/>
      <c r="N22" s="418"/>
      <c r="O22" s="418"/>
      <c r="P22" s="419"/>
    </row>
    <row r="23" spans="1:16" x14ac:dyDescent="0.2">
      <c r="A23" s="417"/>
      <c r="B23" s="418"/>
      <c r="C23" s="418"/>
      <c r="D23" s="418"/>
      <c r="E23" s="418"/>
      <c r="F23" s="418"/>
      <c r="G23" s="418"/>
      <c r="H23" s="418"/>
      <c r="I23" s="418"/>
      <c r="J23" s="418"/>
      <c r="K23" s="418"/>
      <c r="L23" s="418"/>
      <c r="M23" s="418"/>
      <c r="N23" s="418"/>
      <c r="O23" s="418"/>
      <c r="P23" s="419"/>
    </row>
    <row r="24" spans="1:16" x14ac:dyDescent="0.2">
      <c r="A24" s="417"/>
      <c r="B24" s="418"/>
      <c r="C24" s="418"/>
      <c r="D24" s="418"/>
      <c r="E24" s="418"/>
      <c r="F24" s="418"/>
      <c r="G24" s="418"/>
      <c r="H24" s="418"/>
      <c r="I24" s="418"/>
      <c r="J24" s="418"/>
      <c r="K24" s="418"/>
      <c r="L24" s="418"/>
      <c r="M24" s="418"/>
      <c r="N24" s="418"/>
      <c r="O24" s="418"/>
      <c r="P24" s="419"/>
    </row>
    <row r="25" spans="1:16" x14ac:dyDescent="0.2">
      <c r="A25" s="417"/>
      <c r="B25" s="418"/>
      <c r="C25" s="418"/>
      <c r="D25" s="418"/>
      <c r="E25" s="418"/>
      <c r="F25" s="418"/>
      <c r="G25" s="418"/>
      <c r="H25" s="418"/>
      <c r="I25" s="418"/>
      <c r="J25" s="418"/>
      <c r="K25" s="418"/>
      <c r="L25" s="418"/>
      <c r="M25" s="418"/>
      <c r="N25" s="418"/>
      <c r="O25" s="418"/>
      <c r="P25" s="419"/>
    </row>
    <row r="26" spans="1:16" x14ac:dyDescent="0.2">
      <c r="A26" s="417"/>
      <c r="B26" s="418"/>
      <c r="C26" s="418"/>
      <c r="D26" s="418"/>
      <c r="E26" s="418"/>
      <c r="F26" s="418"/>
      <c r="G26" s="418"/>
      <c r="H26" s="418"/>
      <c r="I26" s="418"/>
      <c r="J26" s="418"/>
      <c r="K26" s="418"/>
      <c r="L26" s="418"/>
      <c r="M26" s="418"/>
      <c r="N26" s="418"/>
      <c r="O26" s="418"/>
      <c r="P26" s="419"/>
    </row>
    <row r="27" spans="1:16" x14ac:dyDescent="0.2">
      <c r="A27" s="417"/>
      <c r="B27" s="418"/>
      <c r="C27" s="418"/>
      <c r="D27" s="418"/>
      <c r="E27" s="418"/>
      <c r="F27" s="418"/>
      <c r="G27" s="418"/>
      <c r="H27" s="418"/>
      <c r="I27" s="418"/>
      <c r="J27" s="418"/>
      <c r="K27" s="418"/>
      <c r="L27" s="418"/>
      <c r="M27" s="418"/>
      <c r="N27" s="418"/>
      <c r="O27" s="418"/>
      <c r="P27" s="419"/>
    </row>
    <row r="28" spans="1:16" x14ac:dyDescent="0.2">
      <c r="A28" s="417"/>
      <c r="B28" s="418"/>
      <c r="C28" s="418"/>
      <c r="D28" s="418"/>
      <c r="E28" s="418"/>
      <c r="F28" s="418"/>
      <c r="G28" s="418"/>
      <c r="H28" s="418"/>
      <c r="I28" s="418"/>
      <c r="J28" s="418"/>
      <c r="K28" s="418"/>
      <c r="L28" s="418"/>
      <c r="M28" s="418"/>
      <c r="N28" s="418"/>
      <c r="O28" s="418"/>
      <c r="P28" s="419"/>
    </row>
    <row r="29" spans="1:16" x14ac:dyDescent="0.2">
      <c r="A29" s="417"/>
      <c r="B29" s="418"/>
      <c r="C29" s="418"/>
      <c r="D29" s="418"/>
      <c r="E29" s="418"/>
      <c r="F29" s="418"/>
      <c r="G29" s="418"/>
      <c r="H29" s="418"/>
      <c r="I29" s="418"/>
      <c r="J29" s="418"/>
      <c r="K29" s="418"/>
      <c r="L29" s="418"/>
      <c r="M29" s="418"/>
      <c r="N29" s="418"/>
      <c r="O29" s="418"/>
      <c r="P29" s="419"/>
    </row>
    <row r="30" spans="1:16" x14ac:dyDescent="0.2">
      <c r="A30" s="417"/>
      <c r="B30" s="418"/>
      <c r="C30" s="418"/>
      <c r="D30" s="418"/>
      <c r="E30" s="418"/>
      <c r="F30" s="418"/>
      <c r="G30" s="418"/>
      <c r="H30" s="418"/>
      <c r="I30" s="418"/>
      <c r="J30" s="418"/>
      <c r="K30" s="418"/>
      <c r="L30" s="418"/>
      <c r="M30" s="418"/>
      <c r="N30" s="418"/>
      <c r="O30" s="418"/>
      <c r="P30" s="419"/>
    </row>
    <row r="31" spans="1:16" x14ac:dyDescent="0.2">
      <c r="A31" s="417"/>
      <c r="B31" s="418"/>
      <c r="C31" s="418"/>
      <c r="D31" s="418"/>
      <c r="E31" s="418"/>
      <c r="F31" s="418"/>
      <c r="G31" s="418"/>
      <c r="H31" s="418"/>
      <c r="I31" s="418"/>
      <c r="J31" s="418"/>
      <c r="K31" s="418"/>
      <c r="L31" s="418"/>
      <c r="M31" s="418"/>
      <c r="N31" s="418"/>
      <c r="O31" s="418"/>
      <c r="P31" s="419"/>
    </row>
    <row r="32" spans="1:16" ht="37.5" customHeight="1" x14ac:dyDescent="0.2">
      <c r="A32" s="417"/>
      <c r="B32" s="418"/>
      <c r="C32" s="418"/>
      <c r="D32" s="418"/>
      <c r="E32" s="418"/>
      <c r="F32" s="418"/>
      <c r="G32" s="418"/>
      <c r="H32" s="418"/>
      <c r="I32" s="418"/>
      <c r="J32" s="418"/>
      <c r="K32" s="418"/>
      <c r="L32" s="418"/>
      <c r="M32" s="418"/>
      <c r="N32" s="418"/>
      <c r="O32" s="418"/>
      <c r="P32" s="419"/>
    </row>
    <row r="33" spans="1:16" x14ac:dyDescent="0.2">
      <c r="A33" s="417"/>
      <c r="B33" s="418"/>
      <c r="C33" s="418"/>
      <c r="D33" s="418"/>
      <c r="E33" s="418"/>
      <c r="F33" s="418"/>
      <c r="G33" s="418"/>
      <c r="H33" s="418"/>
      <c r="I33" s="418"/>
      <c r="J33" s="418"/>
      <c r="K33" s="418"/>
      <c r="L33" s="418"/>
      <c r="M33" s="418"/>
      <c r="N33" s="418"/>
      <c r="O33" s="418"/>
      <c r="P33" s="419"/>
    </row>
    <row r="34" spans="1:16" x14ac:dyDescent="0.2">
      <c r="A34" s="417"/>
      <c r="B34" s="418"/>
      <c r="C34" s="418"/>
      <c r="D34" s="418"/>
      <c r="E34" s="418"/>
      <c r="F34" s="418"/>
      <c r="G34" s="418"/>
      <c r="H34" s="418"/>
      <c r="I34" s="418"/>
      <c r="J34" s="418"/>
      <c r="K34" s="418"/>
      <c r="L34" s="418"/>
      <c r="M34" s="418"/>
      <c r="N34" s="418"/>
      <c r="O34" s="418"/>
      <c r="P34" s="419"/>
    </row>
    <row r="35" spans="1:16" x14ac:dyDescent="0.2">
      <c r="A35" s="417"/>
      <c r="B35" s="418"/>
      <c r="C35" s="418"/>
      <c r="D35" s="418"/>
      <c r="E35" s="418"/>
      <c r="F35" s="418"/>
      <c r="G35" s="418"/>
      <c r="H35" s="418"/>
      <c r="I35" s="418"/>
      <c r="J35" s="418"/>
      <c r="K35" s="418"/>
      <c r="L35" s="418"/>
      <c r="M35" s="418"/>
      <c r="N35" s="418"/>
      <c r="O35" s="418"/>
      <c r="P35" s="419"/>
    </row>
    <row r="36" spans="1:16" x14ac:dyDescent="0.2">
      <c r="A36" s="417"/>
      <c r="B36" s="418"/>
      <c r="C36" s="418"/>
      <c r="D36" s="418"/>
      <c r="E36" s="418"/>
      <c r="F36" s="418"/>
      <c r="G36" s="418"/>
      <c r="H36" s="418"/>
      <c r="I36" s="418"/>
      <c r="J36" s="418"/>
      <c r="K36" s="418"/>
      <c r="L36" s="418"/>
      <c r="M36" s="418"/>
      <c r="N36" s="418"/>
      <c r="O36" s="418"/>
      <c r="P36" s="419"/>
    </row>
    <row r="37" spans="1:16" x14ac:dyDescent="0.2">
      <c r="A37" s="417"/>
      <c r="B37" s="418"/>
      <c r="C37" s="418"/>
      <c r="D37" s="418"/>
      <c r="E37" s="418"/>
      <c r="F37" s="418"/>
      <c r="G37" s="418"/>
      <c r="H37" s="418"/>
      <c r="I37" s="418"/>
      <c r="J37" s="418"/>
      <c r="K37" s="418"/>
      <c r="L37" s="418"/>
      <c r="M37" s="418"/>
      <c r="N37" s="418"/>
      <c r="O37" s="418"/>
      <c r="P37" s="419"/>
    </row>
    <row r="38" spans="1:16" x14ac:dyDescent="0.2">
      <c r="A38" s="417"/>
      <c r="B38" s="418"/>
      <c r="C38" s="418"/>
      <c r="D38" s="418"/>
      <c r="E38" s="418"/>
      <c r="F38" s="418"/>
      <c r="G38" s="418"/>
      <c r="H38" s="418"/>
      <c r="I38" s="418"/>
      <c r="J38" s="418"/>
      <c r="K38" s="418"/>
      <c r="L38" s="418"/>
      <c r="M38" s="418"/>
      <c r="N38" s="418"/>
      <c r="O38" s="418"/>
      <c r="P38" s="419"/>
    </row>
    <row r="39" spans="1:16" x14ac:dyDescent="0.2">
      <c r="A39" s="417"/>
      <c r="B39" s="418"/>
      <c r="C39" s="418"/>
      <c r="D39" s="418"/>
      <c r="E39" s="418"/>
      <c r="F39" s="418"/>
      <c r="G39" s="418"/>
      <c r="H39" s="418"/>
      <c r="I39" s="418"/>
      <c r="J39" s="418"/>
      <c r="K39" s="418"/>
      <c r="L39" s="418"/>
      <c r="M39" s="418"/>
      <c r="N39" s="418"/>
      <c r="O39" s="418"/>
      <c r="P39" s="419"/>
    </row>
    <row r="40" spans="1:16" x14ac:dyDescent="0.2">
      <c r="A40" s="417"/>
      <c r="B40" s="418"/>
      <c r="C40" s="418"/>
      <c r="D40" s="418"/>
      <c r="E40" s="418"/>
      <c r="F40" s="418"/>
      <c r="G40" s="418"/>
      <c r="H40" s="418"/>
      <c r="I40" s="418"/>
      <c r="J40" s="418"/>
      <c r="K40" s="418"/>
      <c r="L40" s="418"/>
      <c r="M40" s="418"/>
      <c r="N40" s="418"/>
      <c r="O40" s="418"/>
      <c r="P40" s="419"/>
    </row>
    <row r="41" spans="1:16" x14ac:dyDescent="0.2">
      <c r="A41" s="417"/>
      <c r="B41" s="418"/>
      <c r="C41" s="418"/>
      <c r="D41" s="418"/>
      <c r="E41" s="418"/>
      <c r="F41" s="418"/>
      <c r="G41" s="418"/>
      <c r="H41" s="418"/>
      <c r="I41" s="418"/>
      <c r="J41" s="418"/>
      <c r="K41" s="418"/>
      <c r="L41" s="418"/>
      <c r="M41" s="418"/>
      <c r="N41" s="418"/>
      <c r="O41" s="418"/>
      <c r="P41" s="419"/>
    </row>
    <row r="42" spans="1:16" x14ac:dyDescent="0.2">
      <c r="A42" s="417"/>
      <c r="B42" s="418"/>
      <c r="C42" s="418"/>
      <c r="D42" s="418"/>
      <c r="E42" s="418"/>
      <c r="F42" s="418"/>
      <c r="G42" s="418"/>
      <c r="H42" s="418"/>
      <c r="I42" s="418"/>
      <c r="J42" s="418"/>
      <c r="K42" s="418"/>
      <c r="L42" s="418"/>
      <c r="M42" s="418"/>
      <c r="N42" s="418"/>
      <c r="O42" s="418"/>
      <c r="P42" s="419"/>
    </row>
    <row r="43" spans="1:16" x14ac:dyDescent="0.2">
      <c r="A43" s="417"/>
      <c r="B43" s="418"/>
      <c r="C43" s="418"/>
      <c r="D43" s="418"/>
      <c r="E43" s="418"/>
      <c r="F43" s="418"/>
      <c r="G43" s="418"/>
      <c r="H43" s="418"/>
      <c r="I43" s="418"/>
      <c r="J43" s="418"/>
      <c r="K43" s="418"/>
      <c r="L43" s="418"/>
      <c r="M43" s="418"/>
      <c r="N43" s="418"/>
      <c r="O43" s="418"/>
      <c r="P43" s="419"/>
    </row>
    <row r="44" spans="1:16" x14ac:dyDescent="0.2">
      <c r="A44" s="417"/>
      <c r="B44" s="418"/>
      <c r="C44" s="418"/>
      <c r="D44" s="418"/>
      <c r="E44" s="418"/>
      <c r="F44" s="418"/>
      <c r="G44" s="418"/>
      <c r="H44" s="418"/>
      <c r="I44" s="418"/>
      <c r="J44" s="418"/>
      <c r="K44" s="418"/>
      <c r="L44" s="418"/>
      <c r="M44" s="418"/>
      <c r="N44" s="418"/>
      <c r="O44" s="418"/>
      <c r="P44" s="419"/>
    </row>
    <row r="45" spans="1:16" x14ac:dyDescent="0.2">
      <c r="A45" s="417"/>
      <c r="B45" s="418"/>
      <c r="C45" s="418"/>
      <c r="D45" s="418"/>
      <c r="E45" s="418"/>
      <c r="F45" s="418"/>
      <c r="G45" s="418"/>
      <c r="H45" s="418"/>
      <c r="I45" s="418"/>
      <c r="J45" s="418"/>
      <c r="K45" s="418"/>
      <c r="L45" s="418"/>
      <c r="M45" s="418"/>
      <c r="N45" s="418"/>
      <c r="O45" s="418"/>
      <c r="P45" s="419"/>
    </row>
    <row r="46" spans="1:16" x14ac:dyDescent="0.2">
      <c r="A46" s="417"/>
      <c r="B46" s="418"/>
      <c r="C46" s="418"/>
      <c r="D46" s="418"/>
      <c r="E46" s="418"/>
      <c r="F46" s="418"/>
      <c r="G46" s="418"/>
      <c r="H46" s="418"/>
      <c r="I46" s="418"/>
      <c r="J46" s="418"/>
      <c r="K46" s="418"/>
      <c r="L46" s="418"/>
      <c r="M46" s="418"/>
      <c r="N46" s="418"/>
      <c r="O46" s="418"/>
      <c r="P46" s="419"/>
    </row>
    <row r="47" spans="1:16" x14ac:dyDescent="0.2">
      <c r="A47" s="417"/>
      <c r="B47" s="418"/>
      <c r="C47" s="418"/>
      <c r="D47" s="418"/>
      <c r="E47" s="418"/>
      <c r="F47" s="418"/>
      <c r="G47" s="418"/>
      <c r="H47" s="418"/>
      <c r="I47" s="418"/>
      <c r="J47" s="418"/>
      <c r="K47" s="418"/>
      <c r="L47" s="418"/>
      <c r="M47" s="418"/>
      <c r="N47" s="418"/>
      <c r="O47" s="418"/>
      <c r="P47" s="419"/>
    </row>
    <row r="48" spans="1:16" x14ac:dyDescent="0.2">
      <c r="A48" s="417"/>
      <c r="B48" s="418"/>
      <c r="C48" s="418"/>
      <c r="D48" s="418"/>
      <c r="E48" s="418"/>
      <c r="F48" s="418"/>
      <c r="G48" s="418"/>
      <c r="H48" s="418"/>
      <c r="I48" s="418"/>
      <c r="J48" s="418"/>
      <c r="K48" s="418"/>
      <c r="L48" s="418"/>
      <c r="M48" s="418"/>
      <c r="N48" s="418"/>
      <c r="O48" s="418"/>
      <c r="P48" s="419"/>
    </row>
    <row r="49" spans="1:16" x14ac:dyDescent="0.2">
      <c r="A49" s="417"/>
      <c r="B49" s="418"/>
      <c r="C49" s="418"/>
      <c r="D49" s="418"/>
      <c r="E49" s="418"/>
      <c r="F49" s="418"/>
      <c r="G49" s="418"/>
      <c r="H49" s="418"/>
      <c r="I49" s="418"/>
      <c r="J49" s="418"/>
      <c r="K49" s="418"/>
      <c r="L49" s="418"/>
      <c r="M49" s="418"/>
      <c r="N49" s="418"/>
      <c r="O49" s="418"/>
      <c r="P49" s="419"/>
    </row>
    <row r="50" spans="1:16" x14ac:dyDescent="0.2">
      <c r="A50" s="417"/>
      <c r="B50" s="418"/>
      <c r="C50" s="418"/>
      <c r="D50" s="418"/>
      <c r="E50" s="418"/>
      <c r="F50" s="418"/>
      <c r="G50" s="418"/>
      <c r="H50" s="418"/>
      <c r="I50" s="418"/>
      <c r="J50" s="418"/>
      <c r="K50" s="418"/>
      <c r="L50" s="418"/>
      <c r="M50" s="418"/>
      <c r="N50" s="418"/>
      <c r="O50" s="418"/>
      <c r="P50" s="419"/>
    </row>
    <row r="51" spans="1:16" x14ac:dyDescent="0.2">
      <c r="A51" s="417"/>
      <c r="B51" s="418"/>
      <c r="C51" s="418"/>
      <c r="D51" s="418"/>
      <c r="E51" s="418"/>
      <c r="F51" s="418"/>
      <c r="G51" s="418"/>
      <c r="H51" s="418"/>
      <c r="I51" s="418"/>
      <c r="J51" s="418"/>
      <c r="K51" s="418"/>
      <c r="L51" s="418"/>
      <c r="M51" s="418"/>
      <c r="N51" s="418"/>
      <c r="O51" s="418"/>
      <c r="P51" s="419"/>
    </row>
    <row r="52" spans="1:16" x14ac:dyDescent="0.2">
      <c r="A52" s="417"/>
      <c r="B52" s="418"/>
      <c r="C52" s="418"/>
      <c r="D52" s="418"/>
      <c r="E52" s="418"/>
      <c r="F52" s="418"/>
      <c r="G52" s="418"/>
      <c r="H52" s="418"/>
      <c r="I52" s="418"/>
      <c r="J52" s="418"/>
      <c r="K52" s="418"/>
      <c r="L52" s="418"/>
      <c r="M52" s="418"/>
      <c r="N52" s="418"/>
      <c r="O52" s="418"/>
      <c r="P52" s="419"/>
    </row>
    <row r="53" spans="1:16" x14ac:dyDescent="0.2">
      <c r="A53" s="417"/>
      <c r="B53" s="418"/>
      <c r="C53" s="418"/>
      <c r="D53" s="418"/>
      <c r="E53" s="418"/>
      <c r="F53" s="418"/>
      <c r="G53" s="418"/>
      <c r="H53" s="418"/>
      <c r="I53" s="418"/>
      <c r="J53" s="418"/>
      <c r="K53" s="418"/>
      <c r="L53" s="418"/>
      <c r="M53" s="418"/>
      <c r="N53" s="418"/>
      <c r="O53" s="418"/>
      <c r="P53" s="419"/>
    </row>
    <row r="54" spans="1:16" x14ac:dyDescent="0.2">
      <c r="A54" s="417"/>
      <c r="B54" s="418"/>
      <c r="C54" s="418"/>
      <c r="D54" s="418"/>
      <c r="E54" s="418"/>
      <c r="F54" s="418"/>
      <c r="G54" s="418"/>
      <c r="H54" s="418"/>
      <c r="I54" s="418"/>
      <c r="J54" s="418"/>
      <c r="K54" s="418"/>
      <c r="L54" s="418"/>
      <c r="M54" s="418"/>
      <c r="N54" s="418"/>
      <c r="O54" s="418"/>
      <c r="P54" s="419"/>
    </row>
    <row r="55" spans="1:16" x14ac:dyDescent="0.2">
      <c r="A55" s="417"/>
      <c r="B55" s="418"/>
      <c r="C55" s="418"/>
      <c r="D55" s="418"/>
      <c r="E55" s="418"/>
      <c r="F55" s="418"/>
      <c r="G55" s="418"/>
      <c r="H55" s="418"/>
      <c r="I55" s="418"/>
      <c r="J55" s="418"/>
      <c r="K55" s="418"/>
      <c r="L55" s="418"/>
      <c r="M55" s="418"/>
      <c r="N55" s="418"/>
      <c r="O55" s="418"/>
      <c r="P55" s="419"/>
    </row>
    <row r="56" spans="1:16" x14ac:dyDescent="0.2">
      <c r="A56" s="417"/>
      <c r="B56" s="418"/>
      <c r="C56" s="418"/>
      <c r="D56" s="418"/>
      <c r="E56" s="418"/>
      <c r="F56" s="418"/>
      <c r="G56" s="418"/>
      <c r="H56" s="418"/>
      <c r="I56" s="418"/>
      <c r="J56" s="418"/>
      <c r="K56" s="418"/>
      <c r="L56" s="418"/>
      <c r="M56" s="418"/>
      <c r="N56" s="418"/>
      <c r="O56" s="418"/>
      <c r="P56" s="419"/>
    </row>
    <row r="57" spans="1:16" x14ac:dyDescent="0.2">
      <c r="A57" s="417"/>
      <c r="B57" s="418"/>
      <c r="C57" s="418"/>
      <c r="D57" s="418"/>
      <c r="E57" s="418"/>
      <c r="F57" s="418"/>
      <c r="G57" s="418"/>
      <c r="H57" s="418"/>
      <c r="I57" s="418"/>
      <c r="J57" s="418"/>
      <c r="K57" s="418"/>
      <c r="L57" s="418"/>
      <c r="M57" s="418"/>
      <c r="N57" s="418"/>
      <c r="O57" s="418"/>
      <c r="P57" s="419"/>
    </row>
    <row r="58" spans="1:16" x14ac:dyDescent="0.2">
      <c r="A58" s="417"/>
      <c r="B58" s="418"/>
      <c r="C58" s="418"/>
      <c r="D58" s="418"/>
      <c r="E58" s="418"/>
      <c r="F58" s="418"/>
      <c r="G58" s="418"/>
      <c r="H58" s="418"/>
      <c r="I58" s="418"/>
      <c r="J58" s="418"/>
      <c r="K58" s="418"/>
      <c r="L58" s="418"/>
      <c r="M58" s="418"/>
      <c r="N58" s="418"/>
      <c r="O58" s="418"/>
      <c r="P58" s="419"/>
    </row>
    <row r="59" spans="1:16" x14ac:dyDescent="0.2">
      <c r="A59" s="417"/>
      <c r="B59" s="418"/>
      <c r="C59" s="418"/>
      <c r="D59" s="418"/>
      <c r="E59" s="418"/>
      <c r="F59" s="418"/>
      <c r="G59" s="418"/>
      <c r="H59" s="418"/>
      <c r="I59" s="418"/>
      <c r="J59" s="418"/>
      <c r="K59" s="418"/>
      <c r="L59" s="418"/>
      <c r="M59" s="418"/>
      <c r="N59" s="418"/>
      <c r="O59" s="418"/>
      <c r="P59" s="419"/>
    </row>
    <row r="60" spans="1:16" x14ac:dyDescent="0.2">
      <c r="A60" s="417"/>
      <c r="B60" s="418"/>
      <c r="C60" s="418"/>
      <c r="D60" s="418"/>
      <c r="E60" s="418"/>
      <c r="F60" s="418"/>
      <c r="G60" s="418"/>
      <c r="H60" s="418"/>
      <c r="I60" s="418"/>
      <c r="J60" s="418"/>
      <c r="K60" s="418"/>
      <c r="L60" s="418"/>
      <c r="M60" s="418"/>
      <c r="N60" s="418"/>
      <c r="O60" s="418"/>
      <c r="P60" s="419"/>
    </row>
    <row r="61" spans="1:16" x14ac:dyDescent="0.2">
      <c r="A61" s="417"/>
      <c r="B61" s="418"/>
      <c r="C61" s="418"/>
      <c r="D61" s="418"/>
      <c r="E61" s="418"/>
      <c r="F61" s="418"/>
      <c r="G61" s="418"/>
      <c r="H61" s="418"/>
      <c r="I61" s="418"/>
      <c r="J61" s="418"/>
      <c r="K61" s="418"/>
      <c r="L61" s="418"/>
      <c r="M61" s="418"/>
      <c r="N61" s="418"/>
      <c r="O61" s="418"/>
      <c r="P61" s="419"/>
    </row>
    <row r="62" spans="1:16" x14ac:dyDescent="0.2">
      <c r="A62" s="417"/>
      <c r="B62" s="418"/>
      <c r="C62" s="418"/>
      <c r="D62" s="418"/>
      <c r="E62" s="418"/>
      <c r="F62" s="418"/>
      <c r="G62" s="418"/>
      <c r="H62" s="418"/>
      <c r="I62" s="418"/>
      <c r="J62" s="418"/>
      <c r="K62" s="418"/>
      <c r="L62" s="418"/>
      <c r="M62" s="418"/>
      <c r="N62" s="418"/>
      <c r="O62" s="418"/>
      <c r="P62" s="419"/>
    </row>
    <row r="63" spans="1:16" x14ac:dyDescent="0.2">
      <c r="A63" s="417"/>
      <c r="B63" s="418"/>
      <c r="C63" s="418"/>
      <c r="D63" s="418"/>
      <c r="E63" s="418"/>
      <c r="F63" s="418"/>
      <c r="G63" s="418"/>
      <c r="H63" s="418"/>
      <c r="I63" s="418"/>
      <c r="J63" s="418"/>
      <c r="K63" s="418"/>
      <c r="L63" s="418"/>
      <c r="M63" s="418"/>
      <c r="N63" s="418"/>
      <c r="O63" s="418"/>
      <c r="P63" s="419"/>
    </row>
    <row r="64" spans="1:16" x14ac:dyDescent="0.2">
      <c r="A64" s="417"/>
      <c r="B64" s="418"/>
      <c r="C64" s="418"/>
      <c r="D64" s="418"/>
      <c r="E64" s="418"/>
      <c r="F64" s="418"/>
      <c r="G64" s="418"/>
      <c r="H64" s="418"/>
      <c r="I64" s="418"/>
      <c r="J64" s="418"/>
      <c r="K64" s="418"/>
      <c r="L64" s="418"/>
      <c r="M64" s="418"/>
      <c r="N64" s="418"/>
      <c r="O64" s="418"/>
      <c r="P64" s="419"/>
    </row>
    <row r="65" spans="1:16" x14ac:dyDescent="0.2">
      <c r="A65" s="417"/>
      <c r="B65" s="418"/>
      <c r="C65" s="418"/>
      <c r="D65" s="418"/>
      <c r="E65" s="418"/>
      <c r="F65" s="418"/>
      <c r="G65" s="418"/>
      <c r="H65" s="418"/>
      <c r="I65" s="418"/>
      <c r="J65" s="418"/>
      <c r="K65" s="418"/>
      <c r="L65" s="418"/>
      <c r="M65" s="418"/>
      <c r="N65" s="418"/>
      <c r="O65" s="418"/>
      <c r="P65" s="419"/>
    </row>
    <row r="66" spans="1:16" x14ac:dyDescent="0.2">
      <c r="A66" s="417"/>
      <c r="B66" s="418"/>
      <c r="C66" s="418"/>
      <c r="D66" s="418"/>
      <c r="E66" s="418"/>
      <c r="F66" s="418"/>
      <c r="G66" s="418"/>
      <c r="H66" s="418"/>
      <c r="I66" s="418"/>
      <c r="J66" s="418"/>
      <c r="K66" s="418"/>
      <c r="L66" s="418"/>
      <c r="M66" s="418"/>
      <c r="N66" s="418"/>
      <c r="O66" s="418"/>
      <c r="P66" s="419"/>
    </row>
    <row r="67" spans="1:16" x14ac:dyDescent="0.2">
      <c r="A67" s="417"/>
      <c r="B67" s="418"/>
      <c r="C67" s="418"/>
      <c r="D67" s="418"/>
      <c r="E67" s="418"/>
      <c r="F67" s="418"/>
      <c r="G67" s="418"/>
      <c r="H67" s="418"/>
      <c r="I67" s="418"/>
      <c r="J67" s="418"/>
      <c r="K67" s="418"/>
      <c r="L67" s="418"/>
      <c r="M67" s="418"/>
      <c r="N67" s="418"/>
      <c r="O67" s="418"/>
      <c r="P67" s="419"/>
    </row>
    <row r="68" spans="1:16" x14ac:dyDescent="0.2">
      <c r="A68" s="417"/>
      <c r="B68" s="418"/>
      <c r="C68" s="418"/>
      <c r="D68" s="418"/>
      <c r="E68" s="418"/>
      <c r="F68" s="418"/>
      <c r="G68" s="418"/>
      <c r="H68" s="418"/>
      <c r="I68" s="418"/>
      <c r="J68" s="418"/>
      <c r="K68" s="418"/>
      <c r="L68" s="418"/>
      <c r="M68" s="418"/>
      <c r="N68" s="418"/>
      <c r="O68" s="418"/>
      <c r="P68" s="419"/>
    </row>
    <row r="69" spans="1:16" x14ac:dyDescent="0.2">
      <c r="A69" s="417"/>
      <c r="B69" s="418"/>
      <c r="C69" s="418"/>
      <c r="D69" s="418"/>
      <c r="E69" s="418"/>
      <c r="F69" s="418"/>
      <c r="G69" s="418"/>
      <c r="H69" s="418"/>
      <c r="I69" s="418"/>
      <c r="J69" s="418"/>
      <c r="K69" s="418"/>
      <c r="L69" s="418"/>
      <c r="M69" s="418"/>
      <c r="N69" s="418"/>
      <c r="O69" s="418"/>
      <c r="P69" s="419"/>
    </row>
    <row r="70" spans="1:16" x14ac:dyDescent="0.2">
      <c r="A70" s="417"/>
      <c r="B70" s="418"/>
      <c r="C70" s="418"/>
      <c r="D70" s="418"/>
      <c r="E70" s="418"/>
      <c r="F70" s="418"/>
      <c r="G70" s="418"/>
      <c r="H70" s="418"/>
      <c r="I70" s="418"/>
      <c r="J70" s="418"/>
      <c r="K70" s="418"/>
      <c r="L70" s="418"/>
      <c r="M70" s="418"/>
      <c r="N70" s="418"/>
      <c r="O70" s="418"/>
      <c r="P70" s="419"/>
    </row>
    <row r="71" spans="1:16" x14ac:dyDescent="0.2">
      <c r="A71" s="417"/>
      <c r="B71" s="418"/>
      <c r="C71" s="418"/>
      <c r="D71" s="418"/>
      <c r="E71" s="418"/>
      <c r="F71" s="418"/>
      <c r="G71" s="418"/>
      <c r="H71" s="418"/>
      <c r="I71" s="418"/>
      <c r="J71" s="418"/>
      <c r="K71" s="418"/>
      <c r="L71" s="418"/>
      <c r="M71" s="418"/>
      <c r="N71" s="418"/>
      <c r="O71" s="418"/>
      <c r="P71" s="419"/>
    </row>
    <row r="72" spans="1:16" x14ac:dyDescent="0.2">
      <c r="A72" s="417"/>
      <c r="B72" s="418"/>
      <c r="C72" s="418"/>
      <c r="D72" s="418"/>
      <c r="E72" s="418"/>
      <c r="F72" s="418"/>
      <c r="G72" s="418"/>
      <c r="H72" s="418"/>
      <c r="I72" s="418"/>
      <c r="J72" s="418"/>
      <c r="K72" s="418"/>
      <c r="L72" s="418"/>
      <c r="M72" s="418"/>
      <c r="N72" s="418"/>
      <c r="O72" s="418"/>
      <c r="P72" s="419"/>
    </row>
    <row r="73" spans="1:16" x14ac:dyDescent="0.2">
      <c r="A73" s="417"/>
      <c r="B73" s="418"/>
      <c r="C73" s="418"/>
      <c r="D73" s="418"/>
      <c r="E73" s="418"/>
      <c r="F73" s="418"/>
      <c r="G73" s="418"/>
      <c r="H73" s="418"/>
      <c r="I73" s="418"/>
      <c r="J73" s="418"/>
      <c r="K73" s="418"/>
      <c r="L73" s="418"/>
      <c r="M73" s="418"/>
      <c r="N73" s="418"/>
      <c r="O73" s="418"/>
      <c r="P73" s="419"/>
    </row>
    <row r="74" spans="1:16" x14ac:dyDescent="0.2">
      <c r="A74" s="417"/>
      <c r="B74" s="418"/>
      <c r="C74" s="418"/>
      <c r="D74" s="418"/>
      <c r="E74" s="418"/>
      <c r="F74" s="418"/>
      <c r="G74" s="418"/>
      <c r="H74" s="418"/>
      <c r="I74" s="418"/>
      <c r="J74" s="418"/>
      <c r="K74" s="418"/>
      <c r="L74" s="418"/>
      <c r="M74" s="418"/>
      <c r="N74" s="418"/>
      <c r="O74" s="418"/>
      <c r="P74" s="419"/>
    </row>
    <row r="75" spans="1:16" x14ac:dyDescent="0.2">
      <c r="A75" s="417"/>
      <c r="B75" s="418"/>
      <c r="C75" s="418"/>
      <c r="D75" s="418"/>
      <c r="E75" s="418"/>
      <c r="F75" s="418"/>
      <c r="G75" s="418"/>
      <c r="H75" s="418"/>
      <c r="I75" s="418"/>
      <c r="J75" s="418"/>
      <c r="K75" s="418"/>
      <c r="L75" s="418"/>
      <c r="M75" s="418"/>
      <c r="N75" s="418"/>
      <c r="O75" s="418"/>
      <c r="P75" s="419"/>
    </row>
    <row r="76" spans="1:16" x14ac:dyDescent="0.2">
      <c r="A76" s="417"/>
      <c r="B76" s="418"/>
      <c r="C76" s="418"/>
      <c r="D76" s="418"/>
      <c r="E76" s="418"/>
      <c r="F76" s="418"/>
      <c r="G76" s="418"/>
      <c r="H76" s="418"/>
      <c r="I76" s="418"/>
      <c r="J76" s="418"/>
      <c r="K76" s="418"/>
      <c r="L76" s="418"/>
      <c r="M76" s="418"/>
      <c r="N76" s="418"/>
      <c r="O76" s="418"/>
      <c r="P76" s="419"/>
    </row>
    <row r="77" spans="1:16" x14ac:dyDescent="0.2">
      <c r="A77" s="417"/>
      <c r="B77" s="418"/>
      <c r="C77" s="418"/>
      <c r="D77" s="418"/>
      <c r="E77" s="418"/>
      <c r="F77" s="418"/>
      <c r="G77" s="418"/>
      <c r="H77" s="418"/>
      <c r="I77" s="418"/>
      <c r="J77" s="418"/>
      <c r="K77" s="418"/>
      <c r="L77" s="418"/>
      <c r="M77" s="418"/>
      <c r="N77" s="418"/>
      <c r="O77" s="418"/>
      <c r="P77" s="419"/>
    </row>
    <row r="78" spans="1:16" x14ac:dyDescent="0.2">
      <c r="A78" s="417"/>
      <c r="B78" s="418"/>
      <c r="C78" s="418"/>
      <c r="D78" s="418"/>
      <c r="E78" s="418"/>
      <c r="F78" s="418"/>
      <c r="G78" s="418"/>
      <c r="H78" s="418"/>
      <c r="I78" s="418"/>
      <c r="J78" s="418"/>
      <c r="K78" s="418"/>
      <c r="L78" s="418"/>
      <c r="M78" s="418"/>
      <c r="N78" s="418"/>
      <c r="O78" s="418"/>
      <c r="P78" s="419"/>
    </row>
    <row r="79" spans="1:16" x14ac:dyDescent="0.2">
      <c r="A79" s="417"/>
      <c r="B79" s="418"/>
      <c r="C79" s="418"/>
      <c r="D79" s="418"/>
      <c r="E79" s="418"/>
      <c r="F79" s="418"/>
      <c r="G79" s="418"/>
      <c r="H79" s="418"/>
      <c r="I79" s="418"/>
      <c r="J79" s="418"/>
      <c r="K79" s="418"/>
      <c r="L79" s="418"/>
      <c r="M79" s="418"/>
      <c r="N79" s="418"/>
      <c r="O79" s="418"/>
      <c r="P79" s="419"/>
    </row>
    <row r="80" spans="1:16" x14ac:dyDescent="0.2">
      <c r="A80" s="417"/>
      <c r="B80" s="418"/>
      <c r="C80" s="418"/>
      <c r="D80" s="418"/>
      <c r="E80" s="418"/>
      <c r="F80" s="418"/>
      <c r="G80" s="418"/>
      <c r="H80" s="418"/>
      <c r="I80" s="418"/>
      <c r="J80" s="418"/>
      <c r="K80" s="418"/>
      <c r="L80" s="418"/>
      <c r="M80" s="418"/>
      <c r="N80" s="418"/>
      <c r="O80" s="418"/>
      <c r="P80" s="419"/>
    </row>
    <row r="81" spans="1:16" x14ac:dyDescent="0.2">
      <c r="A81" s="417"/>
      <c r="B81" s="418"/>
      <c r="C81" s="418"/>
      <c r="D81" s="418"/>
      <c r="E81" s="418"/>
      <c r="F81" s="418"/>
      <c r="G81" s="418"/>
      <c r="H81" s="418"/>
      <c r="I81" s="418"/>
      <c r="J81" s="418"/>
      <c r="K81" s="418"/>
      <c r="L81" s="418"/>
      <c r="M81" s="418"/>
      <c r="N81" s="418"/>
      <c r="O81" s="418"/>
      <c r="P81" s="419"/>
    </row>
    <row r="82" spans="1:16" x14ac:dyDescent="0.2">
      <c r="A82" s="417"/>
      <c r="B82" s="418"/>
      <c r="C82" s="418"/>
      <c r="D82" s="418"/>
      <c r="E82" s="418"/>
      <c r="F82" s="418"/>
      <c r="G82" s="418"/>
      <c r="H82" s="418"/>
      <c r="I82" s="418"/>
      <c r="J82" s="418"/>
      <c r="K82" s="418"/>
      <c r="L82" s="418"/>
      <c r="M82" s="418"/>
      <c r="N82" s="418"/>
      <c r="O82" s="418"/>
      <c r="P82" s="419"/>
    </row>
    <row r="83" spans="1:16" x14ac:dyDescent="0.2">
      <c r="A83" s="417"/>
      <c r="B83" s="418"/>
      <c r="C83" s="418"/>
      <c r="D83" s="418"/>
      <c r="E83" s="418"/>
      <c r="F83" s="418"/>
      <c r="G83" s="418"/>
      <c r="H83" s="418"/>
      <c r="I83" s="418"/>
      <c r="J83" s="418"/>
      <c r="K83" s="418"/>
      <c r="L83" s="418"/>
      <c r="M83" s="418"/>
      <c r="N83" s="418"/>
      <c r="O83" s="418"/>
      <c r="P83" s="419"/>
    </row>
    <row r="84" spans="1:16" x14ac:dyDescent="0.2">
      <c r="A84" s="417"/>
      <c r="B84" s="418"/>
      <c r="C84" s="418"/>
      <c r="D84" s="418"/>
      <c r="E84" s="418"/>
      <c r="F84" s="418"/>
      <c r="G84" s="418"/>
      <c r="H84" s="418"/>
      <c r="I84" s="418"/>
      <c r="J84" s="418"/>
      <c r="K84" s="418"/>
      <c r="L84" s="418"/>
      <c r="M84" s="418"/>
      <c r="N84" s="418"/>
      <c r="O84" s="418"/>
      <c r="P84" s="419"/>
    </row>
    <row r="85" spans="1:16" x14ac:dyDescent="0.2">
      <c r="A85" s="417"/>
      <c r="B85" s="418"/>
      <c r="C85" s="418"/>
      <c r="D85" s="418"/>
      <c r="E85" s="418"/>
      <c r="F85" s="418"/>
      <c r="G85" s="418"/>
      <c r="H85" s="418"/>
      <c r="I85" s="418"/>
      <c r="J85" s="418"/>
      <c r="K85" s="418"/>
      <c r="L85" s="418"/>
      <c r="M85" s="418"/>
      <c r="N85" s="418"/>
      <c r="O85" s="418"/>
      <c r="P85" s="419"/>
    </row>
    <row r="86" spans="1:16" x14ac:dyDescent="0.2">
      <c r="A86" s="417"/>
      <c r="B86" s="418"/>
      <c r="C86" s="418"/>
      <c r="D86" s="418"/>
      <c r="E86" s="418"/>
      <c r="F86" s="418"/>
      <c r="G86" s="418"/>
      <c r="H86" s="418"/>
      <c r="I86" s="418"/>
      <c r="J86" s="418"/>
      <c r="K86" s="418"/>
      <c r="L86" s="418"/>
      <c r="M86" s="418"/>
      <c r="N86" s="418"/>
      <c r="O86" s="418"/>
      <c r="P86" s="419"/>
    </row>
    <row r="87" spans="1:16" x14ac:dyDescent="0.2">
      <c r="A87" s="417"/>
      <c r="B87" s="418"/>
      <c r="C87" s="418"/>
      <c r="D87" s="418"/>
      <c r="E87" s="418"/>
      <c r="F87" s="418"/>
      <c r="G87" s="418"/>
      <c r="H87" s="418"/>
      <c r="I87" s="418"/>
      <c r="J87" s="418"/>
      <c r="K87" s="418"/>
      <c r="L87" s="418"/>
      <c r="M87" s="418"/>
      <c r="N87" s="418"/>
      <c r="O87" s="418"/>
      <c r="P87" s="419"/>
    </row>
    <row r="88" spans="1:16" x14ac:dyDescent="0.2">
      <c r="A88" s="417"/>
      <c r="B88" s="418"/>
      <c r="C88" s="418"/>
      <c r="D88" s="418"/>
      <c r="E88" s="418"/>
      <c r="F88" s="418"/>
      <c r="G88" s="418"/>
      <c r="H88" s="418"/>
      <c r="I88" s="418"/>
      <c r="J88" s="418"/>
      <c r="K88" s="418"/>
      <c r="L88" s="418"/>
      <c r="M88" s="418"/>
      <c r="N88" s="418"/>
      <c r="O88" s="418"/>
      <c r="P88" s="419"/>
    </row>
    <row r="89" spans="1:16" x14ac:dyDescent="0.2">
      <c r="A89" s="417"/>
      <c r="B89" s="418"/>
      <c r="C89" s="418"/>
      <c r="D89" s="418"/>
      <c r="E89" s="418"/>
      <c r="F89" s="418"/>
      <c r="G89" s="418"/>
      <c r="H89" s="418"/>
      <c r="I89" s="418"/>
      <c r="J89" s="418"/>
      <c r="K89" s="418"/>
      <c r="L89" s="418"/>
      <c r="M89" s="418"/>
      <c r="N89" s="418"/>
      <c r="O89" s="418"/>
      <c r="P89" s="419"/>
    </row>
    <row r="90" spans="1:16" x14ac:dyDescent="0.2">
      <c r="A90" s="417"/>
      <c r="B90" s="418"/>
      <c r="C90" s="418"/>
      <c r="D90" s="418"/>
      <c r="E90" s="418"/>
      <c r="F90" s="418"/>
      <c r="G90" s="418"/>
      <c r="H90" s="418"/>
      <c r="I90" s="418"/>
      <c r="J90" s="418"/>
      <c r="K90" s="418"/>
      <c r="L90" s="418"/>
      <c r="M90" s="418"/>
      <c r="N90" s="418"/>
      <c r="O90" s="418"/>
      <c r="P90" s="419"/>
    </row>
    <row r="91" spans="1:16" x14ac:dyDescent="0.2">
      <c r="A91" s="417"/>
      <c r="B91" s="418"/>
      <c r="C91" s="418"/>
      <c r="D91" s="418"/>
      <c r="E91" s="418"/>
      <c r="F91" s="418"/>
      <c r="G91" s="418"/>
      <c r="H91" s="418"/>
      <c r="I91" s="418"/>
      <c r="J91" s="418"/>
      <c r="K91" s="418"/>
      <c r="L91" s="418"/>
      <c r="M91" s="418"/>
      <c r="N91" s="418"/>
      <c r="O91" s="418"/>
      <c r="P91" s="419"/>
    </row>
    <row r="92" spans="1:16" x14ac:dyDescent="0.2">
      <c r="A92" s="417"/>
      <c r="B92" s="418"/>
      <c r="C92" s="418"/>
      <c r="D92" s="418"/>
      <c r="E92" s="418"/>
      <c r="F92" s="418"/>
      <c r="G92" s="418"/>
      <c r="H92" s="418"/>
      <c r="I92" s="418"/>
      <c r="J92" s="418"/>
      <c r="K92" s="418"/>
      <c r="L92" s="418"/>
      <c r="M92" s="418"/>
      <c r="N92" s="418"/>
      <c r="O92" s="418"/>
      <c r="P92" s="419"/>
    </row>
    <row r="93" spans="1:16" x14ac:dyDescent="0.2">
      <c r="A93" s="417"/>
      <c r="B93" s="418"/>
      <c r="C93" s="418"/>
      <c r="D93" s="418"/>
      <c r="E93" s="418"/>
      <c r="F93" s="418"/>
      <c r="G93" s="418"/>
      <c r="H93" s="418"/>
      <c r="I93" s="418"/>
      <c r="J93" s="418"/>
      <c r="K93" s="418"/>
      <c r="L93" s="418"/>
      <c r="M93" s="418"/>
      <c r="N93" s="418"/>
      <c r="O93" s="418"/>
      <c r="P93" s="419"/>
    </row>
    <row r="94" spans="1:16" x14ac:dyDescent="0.2">
      <c r="A94" s="417"/>
      <c r="B94" s="418"/>
      <c r="C94" s="418"/>
      <c r="D94" s="418"/>
      <c r="E94" s="418"/>
      <c r="F94" s="418"/>
      <c r="G94" s="418"/>
      <c r="H94" s="418"/>
      <c r="I94" s="418"/>
      <c r="J94" s="418"/>
      <c r="K94" s="418"/>
      <c r="L94" s="418"/>
      <c r="M94" s="418"/>
      <c r="N94" s="418"/>
      <c r="O94" s="418"/>
      <c r="P94" s="419"/>
    </row>
    <row r="95" spans="1:16" x14ac:dyDescent="0.2">
      <c r="A95" s="417"/>
      <c r="B95" s="418"/>
      <c r="C95" s="418"/>
      <c r="D95" s="418"/>
      <c r="E95" s="418"/>
      <c r="F95" s="418"/>
      <c r="G95" s="418"/>
      <c r="H95" s="418"/>
      <c r="I95" s="418"/>
      <c r="J95" s="418"/>
      <c r="K95" s="418"/>
      <c r="L95" s="418"/>
      <c r="M95" s="418"/>
      <c r="N95" s="418"/>
      <c r="O95" s="418"/>
      <c r="P95" s="419"/>
    </row>
    <row r="96" spans="1:16" x14ac:dyDescent="0.2">
      <c r="A96" s="417"/>
      <c r="B96" s="418"/>
      <c r="C96" s="418"/>
      <c r="D96" s="418"/>
      <c r="E96" s="418"/>
      <c r="F96" s="418"/>
      <c r="G96" s="418"/>
      <c r="H96" s="418"/>
      <c r="I96" s="418"/>
      <c r="J96" s="418"/>
      <c r="K96" s="418"/>
      <c r="L96" s="418"/>
      <c r="M96" s="418"/>
      <c r="N96" s="418"/>
      <c r="O96" s="418"/>
      <c r="P96" s="419"/>
    </row>
    <row r="97" spans="1:16" x14ac:dyDescent="0.2">
      <c r="A97" s="417"/>
      <c r="B97" s="418"/>
      <c r="C97" s="418"/>
      <c r="D97" s="418"/>
      <c r="E97" s="418"/>
      <c r="F97" s="418"/>
      <c r="G97" s="418"/>
      <c r="H97" s="418"/>
      <c r="I97" s="418"/>
      <c r="J97" s="418"/>
      <c r="K97" s="418"/>
      <c r="L97" s="418"/>
      <c r="M97" s="418"/>
      <c r="N97" s="418"/>
      <c r="O97" s="418"/>
      <c r="P97" s="419"/>
    </row>
    <row r="98" spans="1:16" x14ac:dyDescent="0.2">
      <c r="A98" s="417"/>
      <c r="B98" s="418"/>
      <c r="C98" s="418"/>
      <c r="D98" s="418"/>
      <c r="E98" s="418"/>
      <c r="F98" s="418"/>
      <c r="G98" s="418"/>
      <c r="H98" s="418"/>
      <c r="I98" s="418"/>
      <c r="J98" s="418"/>
      <c r="K98" s="418"/>
      <c r="L98" s="418"/>
      <c r="M98" s="418"/>
      <c r="N98" s="418"/>
      <c r="O98" s="418"/>
      <c r="P98" s="419"/>
    </row>
    <row r="99" spans="1:16" x14ac:dyDescent="0.2">
      <c r="A99" s="417"/>
      <c r="B99" s="418"/>
      <c r="C99" s="418"/>
      <c r="D99" s="418"/>
      <c r="E99" s="418"/>
      <c r="F99" s="418"/>
      <c r="G99" s="418"/>
      <c r="H99" s="418"/>
      <c r="I99" s="418"/>
      <c r="J99" s="418"/>
      <c r="K99" s="418"/>
      <c r="L99" s="418"/>
      <c r="M99" s="418"/>
      <c r="N99" s="418"/>
      <c r="O99" s="418"/>
      <c r="P99" s="419"/>
    </row>
    <row r="100" spans="1:16" x14ac:dyDescent="0.2">
      <c r="A100" s="417"/>
      <c r="B100" s="418"/>
      <c r="C100" s="418"/>
      <c r="D100" s="418"/>
      <c r="E100" s="418"/>
      <c r="F100" s="418"/>
      <c r="G100" s="418"/>
      <c r="H100" s="418"/>
      <c r="I100" s="418"/>
      <c r="J100" s="418"/>
      <c r="K100" s="418"/>
      <c r="L100" s="418"/>
      <c r="M100" s="418"/>
      <c r="N100" s="418"/>
      <c r="O100" s="418"/>
      <c r="P100" s="419"/>
    </row>
    <row r="101" spans="1:16" x14ac:dyDescent="0.2">
      <c r="A101" s="417"/>
      <c r="B101" s="418"/>
      <c r="C101" s="418"/>
      <c r="D101" s="418"/>
      <c r="E101" s="418"/>
      <c r="F101" s="418"/>
      <c r="G101" s="418"/>
      <c r="H101" s="418"/>
      <c r="I101" s="418"/>
      <c r="J101" s="418"/>
      <c r="K101" s="418"/>
      <c r="L101" s="418"/>
      <c r="M101" s="418"/>
      <c r="N101" s="418"/>
      <c r="O101" s="418"/>
      <c r="P101" s="419"/>
    </row>
    <row r="102" spans="1:16" x14ac:dyDescent="0.2">
      <c r="A102" s="417"/>
      <c r="B102" s="418"/>
      <c r="C102" s="418"/>
      <c r="D102" s="418"/>
      <c r="E102" s="418"/>
      <c r="F102" s="418"/>
      <c r="G102" s="418"/>
      <c r="H102" s="418"/>
      <c r="I102" s="418"/>
      <c r="J102" s="418"/>
      <c r="K102" s="418"/>
      <c r="L102" s="418"/>
      <c r="M102" s="418"/>
      <c r="N102" s="418"/>
      <c r="O102" s="418"/>
      <c r="P102" s="419"/>
    </row>
    <row r="103" spans="1:16" x14ac:dyDescent="0.2">
      <c r="A103" s="417"/>
      <c r="B103" s="418"/>
      <c r="C103" s="418"/>
      <c r="D103" s="418"/>
      <c r="E103" s="418"/>
      <c r="F103" s="418"/>
      <c r="G103" s="418"/>
      <c r="H103" s="418"/>
      <c r="I103" s="418"/>
      <c r="J103" s="418"/>
      <c r="K103" s="418"/>
      <c r="L103" s="418"/>
      <c r="M103" s="418"/>
      <c r="N103" s="418"/>
      <c r="O103" s="418"/>
      <c r="P103" s="419"/>
    </row>
    <row r="104" spans="1:16" x14ac:dyDescent="0.2">
      <c r="A104" s="417"/>
      <c r="B104" s="418"/>
      <c r="C104" s="418"/>
      <c r="D104" s="418"/>
      <c r="E104" s="418"/>
      <c r="F104" s="418"/>
      <c r="G104" s="418"/>
      <c r="H104" s="418"/>
      <c r="I104" s="418"/>
      <c r="J104" s="418"/>
      <c r="K104" s="418"/>
      <c r="L104" s="418"/>
      <c r="M104" s="418"/>
      <c r="N104" s="418"/>
      <c r="O104" s="418"/>
      <c r="P104" s="419"/>
    </row>
    <row r="105" spans="1:16" x14ac:dyDescent="0.2">
      <c r="A105" s="417"/>
      <c r="B105" s="418"/>
      <c r="C105" s="418"/>
      <c r="D105" s="418"/>
      <c r="E105" s="418"/>
      <c r="F105" s="418"/>
      <c r="G105" s="418"/>
      <c r="H105" s="418"/>
      <c r="I105" s="418"/>
      <c r="J105" s="418"/>
      <c r="K105" s="418"/>
      <c r="L105" s="418"/>
      <c r="M105" s="418"/>
      <c r="N105" s="418"/>
      <c r="O105" s="418"/>
      <c r="P105" s="419"/>
    </row>
    <row r="106" spans="1:16" x14ac:dyDescent="0.2">
      <c r="A106" s="417"/>
      <c r="B106" s="418"/>
      <c r="C106" s="418"/>
      <c r="D106" s="418"/>
      <c r="E106" s="418"/>
      <c r="F106" s="418"/>
      <c r="G106" s="418"/>
      <c r="H106" s="418"/>
      <c r="I106" s="418"/>
      <c r="J106" s="418"/>
      <c r="K106" s="418"/>
      <c r="L106" s="418"/>
      <c r="M106" s="418"/>
      <c r="N106" s="418"/>
      <c r="O106" s="418"/>
      <c r="P106" s="419"/>
    </row>
    <row r="107" spans="1:16" ht="26.25" customHeight="1" thickBot="1" x14ac:dyDescent="0.25">
      <c r="A107" s="420"/>
      <c r="B107" s="421"/>
      <c r="C107" s="421"/>
      <c r="D107" s="421"/>
      <c r="E107" s="421"/>
      <c r="F107" s="421"/>
      <c r="G107" s="421"/>
      <c r="H107" s="421"/>
      <c r="I107" s="421"/>
      <c r="J107" s="421"/>
      <c r="K107" s="421"/>
      <c r="L107" s="421"/>
      <c r="M107" s="421"/>
      <c r="N107" s="421"/>
      <c r="O107" s="421"/>
      <c r="P107" s="422"/>
    </row>
  </sheetData>
  <sheetProtection algorithmName="SHA-512" hashValue="qa7qhPQ82NJUg1kNp+j4KIsJG6ZmdpJgXgoPKUhnubBVR0INEEXymHjZPDzfI/GMWqVwtScltacdDrtBgRVWuw==" saltValue="PS4ZsIQSoGi2sCKHfl6FdQ==" spinCount="100000" sheet="1" objects="1" scenarios="1"/>
  <mergeCells count="1">
    <mergeCell ref="A2:P2"/>
  </mergeCells>
  <pageMargins left="0.7" right="0.7" top="0.75" bottom="0.75" header="0.3" footer="0.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N39"/>
  <sheetViews>
    <sheetView view="pageBreakPreview" zoomScale="90" zoomScaleNormal="100" zoomScaleSheetLayoutView="90" workbookViewId="0">
      <selection activeCell="G21" sqref="G21"/>
    </sheetView>
  </sheetViews>
  <sheetFormatPr baseColWidth="10" defaultRowHeight="12.75" x14ac:dyDescent="0.2"/>
  <cols>
    <col min="1" max="1" width="6.140625" style="345" customWidth="1"/>
    <col min="2" max="2" width="19.42578125" style="345" customWidth="1"/>
    <col min="3" max="3" width="26" style="345" customWidth="1"/>
    <col min="4" max="5" width="6.140625" style="345" customWidth="1"/>
    <col min="6" max="6" width="34.85546875" style="345" customWidth="1"/>
    <col min="7" max="7" width="25" style="345" customWidth="1"/>
    <col min="8" max="8" width="22.42578125" style="345" hidden="1" customWidth="1"/>
    <col min="9" max="9" width="21.85546875" style="345" customWidth="1"/>
    <col min="10" max="10" width="23.140625" style="345" customWidth="1"/>
    <col min="11" max="11" width="17.140625" style="345" bestFit="1" customWidth="1"/>
    <col min="12" max="12" width="15.5703125" style="345" customWidth="1"/>
    <col min="13" max="13" width="16" style="345" customWidth="1"/>
    <col min="14" max="14" width="13.42578125" style="345" customWidth="1"/>
    <col min="15" max="15" width="3.5703125" style="345" customWidth="1"/>
    <col min="16" max="16" width="11.42578125" style="345"/>
    <col min="17" max="17" width="14.7109375" style="345" customWidth="1"/>
    <col min="18" max="18" width="13" style="345" customWidth="1"/>
    <col min="19" max="19" width="4.5703125" style="345" customWidth="1"/>
    <col min="20" max="20" width="11.42578125" style="345"/>
    <col min="21" max="21" width="15" style="345" customWidth="1"/>
    <col min="22" max="22" width="14.140625" style="345" customWidth="1"/>
    <col min="23" max="16384" width="11.42578125" style="345"/>
  </cols>
  <sheetData>
    <row r="1" spans="1:13" ht="13.5" thickBot="1" x14ac:dyDescent="0.25"/>
    <row r="2" spans="1:13" ht="26.1" customHeight="1" thickBot="1" x14ac:dyDescent="0.25">
      <c r="A2" s="555" t="s">
        <v>343</v>
      </c>
      <c r="B2" s="556"/>
      <c r="C2" s="556"/>
      <c r="D2" s="556"/>
      <c r="E2" s="556"/>
      <c r="F2" s="556"/>
      <c r="G2" s="556"/>
      <c r="H2" s="556"/>
      <c r="I2" s="556"/>
      <c r="J2" s="556"/>
      <c r="K2" s="556"/>
      <c r="L2" s="556"/>
      <c r="M2" s="557"/>
    </row>
    <row r="3" spans="1:13" ht="13.5" thickBot="1" x14ac:dyDescent="0.25"/>
    <row r="4" spans="1:13" s="428" customFormat="1" ht="32.25" customHeight="1" thickBot="1" x14ac:dyDescent="0.25">
      <c r="B4" s="572" t="s">
        <v>342</v>
      </c>
      <c r="C4" s="573"/>
      <c r="F4" s="572" t="s">
        <v>164</v>
      </c>
      <c r="G4" s="573"/>
      <c r="H4" s="429" t="s">
        <v>165</v>
      </c>
      <c r="I4" s="430" t="s">
        <v>328</v>
      </c>
      <c r="J4" s="430" t="s">
        <v>327</v>
      </c>
      <c r="K4" s="431"/>
    </row>
    <row r="5" spans="1:13" ht="20.25" customHeight="1" thickBot="1" x14ac:dyDescent="0.25">
      <c r="B5" s="50" t="s">
        <v>166</v>
      </c>
      <c r="C5" s="50" t="s">
        <v>167</v>
      </c>
      <c r="D5" s="50" t="s">
        <v>185</v>
      </c>
      <c r="E5" s="222"/>
      <c r="F5" s="346" t="s">
        <v>168</v>
      </c>
      <c r="G5" s="347">
        <v>3500000</v>
      </c>
      <c r="H5" s="377" t="s">
        <v>169</v>
      </c>
      <c r="I5" s="362">
        <v>3</v>
      </c>
      <c r="J5" s="382" t="s">
        <v>171</v>
      </c>
      <c r="K5" s="380"/>
    </row>
    <row r="6" spans="1:13" ht="15" customHeight="1" thickBot="1" x14ac:dyDescent="0.25">
      <c r="B6" s="348">
        <v>1</v>
      </c>
      <c r="C6" s="349">
        <v>0.42</v>
      </c>
      <c r="D6" s="363">
        <v>5</v>
      </c>
      <c r="E6" s="364"/>
      <c r="F6" s="346" t="s">
        <v>168</v>
      </c>
      <c r="G6" s="347">
        <v>14000000</v>
      </c>
      <c r="H6" s="377" t="s">
        <v>170</v>
      </c>
      <c r="I6" s="362">
        <v>5</v>
      </c>
      <c r="J6" s="382" t="s">
        <v>174</v>
      </c>
      <c r="K6" s="380"/>
    </row>
    <row r="7" spans="1:13" ht="15" customHeight="1" thickBot="1" x14ac:dyDescent="0.25">
      <c r="B7" s="350">
        <v>2</v>
      </c>
      <c r="C7" s="351">
        <f>C6+0.03</f>
        <v>0.44999999999999996</v>
      </c>
      <c r="D7" s="365">
        <v>5</v>
      </c>
      <c r="E7" s="364"/>
      <c r="F7" s="346" t="s">
        <v>172</v>
      </c>
      <c r="G7" s="347">
        <v>70000000</v>
      </c>
      <c r="H7" s="377" t="s">
        <v>173</v>
      </c>
      <c r="I7" s="362">
        <v>8</v>
      </c>
      <c r="J7" s="570" t="s">
        <v>176</v>
      </c>
      <c r="K7" s="380"/>
    </row>
    <row r="8" spans="1:13" ht="15" customHeight="1" thickBot="1" x14ac:dyDescent="0.25">
      <c r="B8" s="350">
        <v>3</v>
      </c>
      <c r="C8" s="351">
        <f t="shared" ref="C8:C14" si="0">C7+0.03</f>
        <v>0.48</v>
      </c>
      <c r="D8" s="365">
        <v>5</v>
      </c>
      <c r="E8" s="364"/>
      <c r="F8" s="346" t="s">
        <v>168</v>
      </c>
      <c r="G8" s="347">
        <v>140000000</v>
      </c>
      <c r="H8" s="378" t="s">
        <v>175</v>
      </c>
      <c r="I8" s="366">
        <v>11</v>
      </c>
      <c r="J8" s="570"/>
      <c r="K8" s="381"/>
    </row>
    <row r="9" spans="1:13" ht="15" customHeight="1" thickBot="1" x14ac:dyDescent="0.25">
      <c r="B9" s="350">
        <v>4</v>
      </c>
      <c r="C9" s="351">
        <f t="shared" si="0"/>
        <v>0.51</v>
      </c>
      <c r="D9" s="365">
        <v>5</v>
      </c>
      <c r="E9" s="364"/>
      <c r="F9" s="346" t="s">
        <v>168</v>
      </c>
      <c r="G9" s="347">
        <v>250000000</v>
      </c>
      <c r="H9" s="378" t="s">
        <v>177</v>
      </c>
      <c r="I9" s="366">
        <v>14</v>
      </c>
      <c r="J9" s="570"/>
      <c r="K9" s="381"/>
    </row>
    <row r="10" spans="1:13" ht="15" customHeight="1" thickBot="1" x14ac:dyDescent="0.25">
      <c r="B10" s="350">
        <v>5</v>
      </c>
      <c r="C10" s="351">
        <f t="shared" si="0"/>
        <v>0.54</v>
      </c>
      <c r="D10" s="365">
        <v>6</v>
      </c>
      <c r="E10" s="364"/>
      <c r="F10" s="346" t="s">
        <v>172</v>
      </c>
      <c r="G10" s="347">
        <v>500000000</v>
      </c>
      <c r="H10" s="378" t="s">
        <v>178</v>
      </c>
      <c r="I10" s="366">
        <v>17</v>
      </c>
      <c r="J10" s="570"/>
      <c r="K10" s="381"/>
    </row>
    <row r="11" spans="1:13" ht="15" customHeight="1" thickBot="1" x14ac:dyDescent="0.25">
      <c r="B11" s="350">
        <v>6</v>
      </c>
      <c r="C11" s="351">
        <f t="shared" si="0"/>
        <v>0.57000000000000006</v>
      </c>
      <c r="D11" s="365">
        <v>6</v>
      </c>
      <c r="E11" s="364"/>
      <c r="F11" s="352" t="s">
        <v>179</v>
      </c>
      <c r="G11" s="353">
        <v>500000000</v>
      </c>
      <c r="H11" s="379" t="s">
        <v>180</v>
      </c>
      <c r="I11" s="367">
        <v>20</v>
      </c>
      <c r="J11" s="571"/>
      <c r="K11" s="381"/>
    </row>
    <row r="12" spans="1:13" ht="15" customHeight="1" x14ac:dyDescent="0.2">
      <c r="B12" s="350">
        <v>7</v>
      </c>
      <c r="C12" s="351">
        <f t="shared" si="0"/>
        <v>0.60000000000000009</v>
      </c>
      <c r="D12" s="365">
        <v>6</v>
      </c>
      <c r="E12" s="368"/>
    </row>
    <row r="13" spans="1:13" ht="15" customHeight="1" x14ac:dyDescent="0.2">
      <c r="B13" s="350">
        <v>8</v>
      </c>
      <c r="C13" s="351">
        <f t="shared" si="0"/>
        <v>0.63000000000000012</v>
      </c>
      <c r="D13" s="365">
        <v>7</v>
      </c>
      <c r="E13" s="368"/>
    </row>
    <row r="14" spans="1:13" ht="15" customHeight="1" x14ac:dyDescent="0.2">
      <c r="B14" s="350">
        <v>9</v>
      </c>
      <c r="C14" s="351">
        <f t="shared" si="0"/>
        <v>0.66000000000000014</v>
      </c>
      <c r="D14" s="365">
        <v>7</v>
      </c>
      <c r="E14" s="368"/>
    </row>
    <row r="15" spans="1:13" ht="15" customHeight="1" thickBot="1" x14ac:dyDescent="0.25">
      <c r="B15" s="354">
        <v>10</v>
      </c>
      <c r="C15" s="355">
        <f>C14+0.03</f>
        <v>0.69000000000000017</v>
      </c>
      <c r="D15" s="369">
        <v>7</v>
      </c>
      <c r="E15" s="368"/>
    </row>
    <row r="16" spans="1:13" ht="15" customHeight="1" thickBot="1" x14ac:dyDescent="0.25">
      <c r="B16" s="432"/>
      <c r="C16" s="361"/>
      <c r="D16" s="368"/>
      <c r="E16" s="368"/>
    </row>
    <row r="17" spans="1:14" ht="26.1" customHeight="1" thickBot="1" x14ac:dyDescent="0.25">
      <c r="A17" s="555" t="s">
        <v>344</v>
      </c>
      <c r="B17" s="556"/>
      <c r="C17" s="556"/>
      <c r="D17" s="556"/>
      <c r="E17" s="556"/>
      <c r="F17" s="556"/>
      <c r="G17" s="556"/>
      <c r="H17" s="556"/>
      <c r="I17" s="556"/>
      <c r="J17" s="556"/>
      <c r="K17" s="556"/>
      <c r="L17" s="556"/>
      <c r="M17" s="557"/>
    </row>
    <row r="18" spans="1:14" ht="15" customHeight="1" thickBot="1" x14ac:dyDescent="0.25">
      <c r="B18" s="432"/>
      <c r="C18" s="361"/>
      <c r="D18" s="368"/>
      <c r="E18" s="368"/>
    </row>
    <row r="19" spans="1:14" ht="15" customHeight="1" thickBot="1" x14ac:dyDescent="0.25">
      <c r="A19" s="220" t="s">
        <v>345</v>
      </c>
      <c r="B19" s="221"/>
      <c r="C19" s="356"/>
      <c r="E19" s="368"/>
      <c r="F19" s="567" t="s">
        <v>346</v>
      </c>
      <c r="G19" s="568"/>
      <c r="H19" s="568"/>
      <c r="I19" s="568"/>
      <c r="J19" s="568"/>
      <c r="K19" s="569"/>
    </row>
    <row r="20" spans="1:14" ht="26.25" customHeight="1" thickBot="1" x14ac:dyDescent="0.25">
      <c r="A20" s="357" t="s">
        <v>183</v>
      </c>
      <c r="B20" s="370"/>
      <c r="C20" s="520"/>
      <c r="F20" s="426" t="s">
        <v>162</v>
      </c>
      <c r="G20" s="426" t="s">
        <v>181</v>
      </c>
      <c r="H20" s="427" t="s">
        <v>3</v>
      </c>
      <c r="I20" s="426" t="s">
        <v>3</v>
      </c>
      <c r="J20" s="426" t="s">
        <v>347</v>
      </c>
      <c r="K20" s="426" t="s">
        <v>348</v>
      </c>
    </row>
    <row r="21" spans="1:14" ht="30.75" customHeight="1" thickBot="1" x14ac:dyDescent="0.25">
      <c r="A21" s="494" t="s">
        <v>184</v>
      </c>
      <c r="B21" s="495"/>
      <c r="C21" s="517"/>
      <c r="F21" s="519"/>
      <c r="G21" s="505"/>
      <c r="H21" s="488" t="e">
        <f>MIN(IF(G21="","-",IF(AND(F21&lt;=3500000,G21&gt;=3),G21-3+1,IF(AND(F21&lt;=14000000,G21&gt;=5),(((G21-5)/2)+1),IF(AND(F21&lt;=70000000,G21&gt;=8),(((G21-8)/3)+1),IF(AND(F21&lt;=140000000,G21&gt;=11),(((G21-11)/3)+1),IF(AND(F21&lt;=250000000,G21&gt;=14),(((G21-14)/3)+1),IF(AND(F21&lt;=500000000,G21&gt;=17),(((G21-17)/3)+1),IF(AND(F21&gt;500000000,G21&gt;=20),(((G21-20)/3)+1),0)))))))),10)</f>
        <v>#VALUE!</v>
      </c>
      <c r="I21" s="509" t="str">
        <f>IF(G21="","-",IF(H21=0,0,IF(C22="",0,IF(C22&lt;=DATE(2020,12,31),ROUNDDOWN(H21,0)+1,ROUNDDOWN(H21,0)))))</f>
        <v>-</v>
      </c>
      <c r="J21" s="510" t="str">
        <f>IF(G21="","-",IF(I21=0,"0",(VLOOKUP(I21,B6:C15,2,TRUE))))</f>
        <v>-</v>
      </c>
      <c r="K21" s="511">
        <f>IF(C20="",0,IF(C21="",0,IF(AND(F21&lt;=3500000,C20&lt;=10000000,C21&lt;=19),J21+0.1,0)))</f>
        <v>0</v>
      </c>
    </row>
    <row r="22" spans="1:14" ht="33" customHeight="1" thickBot="1" x14ac:dyDescent="0.25">
      <c r="A22" s="558" t="s">
        <v>341</v>
      </c>
      <c r="B22" s="559"/>
      <c r="C22" s="518"/>
      <c r="F22" s="487"/>
      <c r="G22" s="104"/>
      <c r="H22" s="483"/>
      <c r="I22" s="484"/>
      <c r="J22" s="497" t="s">
        <v>357</v>
      </c>
      <c r="K22" s="497" t="s">
        <v>358</v>
      </c>
    </row>
    <row r="23" spans="1:14" ht="30" customHeight="1" thickBot="1" x14ac:dyDescent="0.25">
      <c r="F23" s="487"/>
      <c r="G23" s="104"/>
      <c r="H23" s="483"/>
      <c r="I23" s="484"/>
      <c r="J23" s="498">
        <f>IF(I21="-",0,(VLOOKUP(I21,B6:D15,3,TRUE)))</f>
        <v>0</v>
      </c>
      <c r="K23" s="498">
        <f>IF(C20="",0,IF(C21="",0,IF(AND(F21&lt;=3500000,C20&lt;=10000000,C21&lt;=19),J23+1,0)))</f>
        <v>0</v>
      </c>
    </row>
    <row r="24" spans="1:14" ht="15" customHeight="1" x14ac:dyDescent="0.2">
      <c r="F24" s="487"/>
      <c r="G24" s="104"/>
      <c r="H24" s="483"/>
      <c r="I24" s="484"/>
      <c r="J24" s="485"/>
      <c r="K24" s="486"/>
    </row>
    <row r="25" spans="1:14" s="359" customFormat="1" ht="5.25" hidden="1" customHeight="1" thickBot="1" x14ac:dyDescent="0.25">
      <c r="A25" s="358"/>
      <c r="F25" s="482"/>
      <c r="G25" s="482"/>
      <c r="H25" s="482"/>
      <c r="I25" s="482"/>
      <c r="J25" s="482"/>
      <c r="K25" s="482"/>
    </row>
    <row r="26" spans="1:14" ht="13.5" hidden="1" thickBot="1" x14ac:dyDescent="0.25">
      <c r="B26" s="154" t="s">
        <v>205</v>
      </c>
      <c r="L26" s="104"/>
      <c r="M26" s="104"/>
      <c r="N26" s="104"/>
    </row>
    <row r="27" spans="1:14" ht="26.25" hidden="1" thickBot="1" x14ac:dyDescent="0.25">
      <c r="B27" s="154" t="s">
        <v>206</v>
      </c>
      <c r="F27" s="155" t="s">
        <v>195</v>
      </c>
      <c r="G27" s="563" t="s">
        <v>0</v>
      </c>
      <c r="H27" s="564"/>
      <c r="I27" s="156" t="s">
        <v>208</v>
      </c>
      <c r="K27" s="90"/>
      <c r="L27" s="104"/>
      <c r="M27" s="104"/>
      <c r="N27" s="104"/>
    </row>
    <row r="28" spans="1:14" ht="13.5" hidden="1" thickBot="1" x14ac:dyDescent="0.25">
      <c r="F28" s="371" t="s">
        <v>169</v>
      </c>
      <c r="G28" s="565" t="s">
        <v>202</v>
      </c>
      <c r="H28" s="566"/>
      <c r="I28" s="372">
        <v>16</v>
      </c>
      <c r="K28" s="373"/>
      <c r="L28" s="562"/>
      <c r="M28" s="562"/>
      <c r="N28" s="104"/>
    </row>
    <row r="29" spans="1:14" ht="13.5" hidden="1" thickBot="1" x14ac:dyDescent="0.25">
      <c r="F29" s="371" t="s">
        <v>170</v>
      </c>
      <c r="G29" s="565" t="s">
        <v>196</v>
      </c>
      <c r="H29" s="566"/>
      <c r="I29" s="374">
        <v>17</v>
      </c>
      <c r="K29" s="373"/>
      <c r="L29" s="222"/>
      <c r="M29" s="222"/>
      <c r="N29" s="222"/>
    </row>
    <row r="30" spans="1:14" ht="13.5" hidden="1" thickBot="1" x14ac:dyDescent="0.25">
      <c r="F30" s="371" t="s">
        <v>173</v>
      </c>
      <c r="G30" s="565" t="s">
        <v>197</v>
      </c>
      <c r="H30" s="566"/>
      <c r="I30" s="375">
        <v>18</v>
      </c>
      <c r="K30" s="373"/>
      <c r="L30" s="360"/>
      <c r="M30" s="361"/>
      <c r="N30" s="90"/>
    </row>
    <row r="31" spans="1:14" ht="13.5" hidden="1" thickBot="1" x14ac:dyDescent="0.25">
      <c r="F31" s="376" t="s">
        <v>175</v>
      </c>
      <c r="G31" s="560" t="s">
        <v>198</v>
      </c>
      <c r="H31" s="561"/>
      <c r="I31" s="374">
        <v>20</v>
      </c>
      <c r="K31" s="373"/>
      <c r="L31" s="360"/>
      <c r="M31" s="361"/>
      <c r="N31" s="90"/>
    </row>
    <row r="32" spans="1:14" ht="13.5" hidden="1" thickBot="1" x14ac:dyDescent="0.25">
      <c r="F32" s="376" t="s">
        <v>177</v>
      </c>
      <c r="G32" s="560" t="s">
        <v>199</v>
      </c>
      <c r="H32" s="561"/>
      <c r="I32" s="375">
        <v>22</v>
      </c>
      <c r="K32" s="373"/>
      <c r="L32" s="360"/>
      <c r="M32" s="361"/>
      <c r="N32" s="90"/>
    </row>
    <row r="33" spans="6:14" ht="13.5" hidden="1" thickBot="1" x14ac:dyDescent="0.25">
      <c r="F33" s="376" t="s">
        <v>178</v>
      </c>
      <c r="G33" s="560" t="s">
        <v>200</v>
      </c>
      <c r="H33" s="561"/>
      <c r="I33" s="374">
        <v>24</v>
      </c>
      <c r="K33" s="373"/>
      <c r="L33" s="360"/>
      <c r="M33" s="361"/>
      <c r="N33" s="90"/>
    </row>
    <row r="34" spans="6:14" ht="13.5" hidden="1" thickBot="1" x14ac:dyDescent="0.25">
      <c r="F34" s="376" t="s">
        <v>180</v>
      </c>
      <c r="G34" s="560" t="s">
        <v>201</v>
      </c>
      <c r="H34" s="561"/>
      <c r="I34" s="375">
        <v>25</v>
      </c>
      <c r="K34" s="373"/>
      <c r="L34" s="360"/>
      <c r="M34" s="361"/>
      <c r="N34" s="90"/>
    </row>
    <row r="35" spans="6:14" x14ac:dyDescent="0.2">
      <c r="L35" s="360"/>
      <c r="M35" s="361"/>
      <c r="N35" s="90"/>
    </row>
    <row r="36" spans="6:14" x14ac:dyDescent="0.2">
      <c r="L36" s="360"/>
      <c r="M36" s="361"/>
      <c r="N36" s="90"/>
    </row>
    <row r="37" spans="6:14" x14ac:dyDescent="0.2">
      <c r="L37" s="360"/>
      <c r="M37" s="361"/>
      <c r="N37" s="90"/>
    </row>
    <row r="38" spans="6:14" x14ac:dyDescent="0.2">
      <c r="L38" s="360"/>
      <c r="M38" s="361"/>
      <c r="N38" s="90"/>
    </row>
    <row r="39" spans="6:14" x14ac:dyDescent="0.2">
      <c r="L39" s="360"/>
      <c r="M39" s="361"/>
      <c r="N39" s="90"/>
    </row>
  </sheetData>
  <sheetProtection password="ABD5" sheet="1" objects="1" scenarios="1"/>
  <mergeCells count="16">
    <mergeCell ref="A2:M2"/>
    <mergeCell ref="A17:M17"/>
    <mergeCell ref="F19:K19"/>
    <mergeCell ref="J7:J11"/>
    <mergeCell ref="B4:C4"/>
    <mergeCell ref="F4:G4"/>
    <mergeCell ref="A22:B22"/>
    <mergeCell ref="G32:H32"/>
    <mergeCell ref="G33:H33"/>
    <mergeCell ref="G34:H34"/>
    <mergeCell ref="L28:M28"/>
    <mergeCell ref="G27:H27"/>
    <mergeCell ref="G28:H28"/>
    <mergeCell ref="G29:H29"/>
    <mergeCell ref="G30:H30"/>
    <mergeCell ref="G31:H31"/>
  </mergeCells>
  <pageMargins left="0.7" right="0.7" top="0.75" bottom="0.75" header="0.3" footer="0.3"/>
  <pageSetup scale="42"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3">
    <tabColor rgb="FFFF0000"/>
    <pageSetUpPr fitToPage="1"/>
  </sheetPr>
  <dimension ref="A1:BJ124"/>
  <sheetViews>
    <sheetView showGridLines="0" tabSelected="1" view="pageBreakPreview" topLeftCell="A92" zoomScaleNormal="67" zoomScaleSheetLayoutView="100" workbookViewId="0">
      <selection activeCell="C50" sqref="C50"/>
    </sheetView>
  </sheetViews>
  <sheetFormatPr baseColWidth="10" defaultRowHeight="15.75" customHeight="1" x14ac:dyDescent="0.2"/>
  <cols>
    <col min="1" max="1" width="2" style="262" customWidth="1"/>
    <col min="2" max="2" width="37" style="162" customWidth="1"/>
    <col min="3" max="3" width="33.28515625" style="162" customWidth="1"/>
    <col min="4" max="4" width="23.42578125" style="162" customWidth="1"/>
    <col min="5" max="7" width="18" style="162" customWidth="1"/>
    <col min="8" max="8" width="22.5703125" style="162" bestFit="1" customWidth="1"/>
    <col min="9" max="9" width="22.42578125" style="162" customWidth="1"/>
    <col min="10" max="10" width="18" style="105" hidden="1" customWidth="1"/>
    <col min="11" max="11" width="21.28515625" style="162" hidden="1" customWidth="1"/>
    <col min="12" max="12" width="21.7109375" style="162" hidden="1" customWidth="1"/>
    <col min="13" max="13" width="18" style="162" hidden="1" customWidth="1"/>
    <col min="14" max="14" width="18" style="105" hidden="1" customWidth="1"/>
    <col min="15" max="15" width="28.85546875" style="105" hidden="1" customWidth="1"/>
    <col min="16" max="17" width="11.42578125" style="105" hidden="1" customWidth="1"/>
    <col min="18" max="18" width="21" style="105" hidden="1" customWidth="1"/>
    <col min="19" max="19" width="11.42578125" style="105" hidden="1" customWidth="1"/>
    <col min="20" max="20" width="14.42578125" style="105" hidden="1" customWidth="1"/>
    <col min="21" max="21" width="14.28515625" style="105" hidden="1" customWidth="1"/>
    <col min="22" max="22" width="11.42578125" style="105" hidden="1" customWidth="1"/>
    <col min="23" max="23" width="11.42578125" style="162" hidden="1" customWidth="1"/>
    <col min="24" max="24" width="17.7109375" style="162" hidden="1" customWidth="1"/>
    <col min="25" max="62" width="11.42578125" style="162" hidden="1" customWidth="1"/>
    <col min="63" max="130" width="11.42578125" style="162" customWidth="1"/>
    <col min="131" max="16384" width="11.42578125" style="162"/>
  </cols>
  <sheetData>
    <row r="1" spans="1:22" ht="15.75" hidden="1" customHeight="1" x14ac:dyDescent="0.2">
      <c r="B1" s="238"/>
      <c r="C1" s="9" t="s">
        <v>43</v>
      </c>
      <c r="D1" s="238"/>
      <c r="E1" s="238"/>
      <c r="F1" s="238"/>
      <c r="G1" s="238"/>
      <c r="H1" s="238"/>
      <c r="I1" s="238"/>
      <c r="J1" s="238"/>
      <c r="K1" s="238"/>
      <c r="L1" s="238"/>
      <c r="M1" s="238"/>
      <c r="N1" s="212"/>
    </row>
    <row r="2" spans="1:22" ht="15.75" hidden="1" customHeight="1" x14ac:dyDescent="0.2">
      <c r="B2" s="212"/>
      <c r="C2" s="10" t="s">
        <v>59</v>
      </c>
      <c r="D2" s="212"/>
      <c r="E2" s="212"/>
      <c r="F2" s="212"/>
      <c r="G2" s="212"/>
      <c r="H2" s="212"/>
      <c r="I2" s="212"/>
      <c r="J2" s="212"/>
      <c r="K2" s="212"/>
      <c r="L2" s="212"/>
      <c r="M2" s="212"/>
      <c r="N2" s="212"/>
    </row>
    <row r="3" spans="1:22" ht="15.75" hidden="1" customHeight="1" x14ac:dyDescent="0.2">
      <c r="B3" s="212"/>
      <c r="C3" s="10" t="s">
        <v>58</v>
      </c>
      <c r="D3" s="212"/>
      <c r="E3" s="212"/>
      <c r="F3" s="212"/>
      <c r="G3" s="212"/>
      <c r="H3" s="212"/>
      <c r="I3" s="212"/>
      <c r="J3" s="212"/>
      <c r="K3" s="212"/>
      <c r="L3" s="212"/>
      <c r="M3" s="212"/>
      <c r="N3" s="212"/>
    </row>
    <row r="4" spans="1:22" ht="15.75" hidden="1" customHeight="1" x14ac:dyDescent="0.2">
      <c r="B4" s="212"/>
      <c r="C4" s="10" t="s">
        <v>60</v>
      </c>
      <c r="D4" s="212"/>
      <c r="E4" s="212"/>
      <c r="F4" s="212"/>
      <c r="G4" s="212"/>
      <c r="H4" s="212"/>
      <c r="I4" s="212"/>
      <c r="J4" s="212"/>
      <c r="K4" s="212"/>
      <c r="L4" s="212"/>
      <c r="M4" s="212"/>
      <c r="N4" s="212"/>
    </row>
    <row r="5" spans="1:22" ht="15.75" hidden="1" customHeight="1" x14ac:dyDescent="0.2">
      <c r="B5" s="212"/>
      <c r="C5" s="212"/>
      <c r="D5" s="212"/>
      <c r="E5" s="212"/>
      <c r="F5" s="212"/>
      <c r="G5" s="212"/>
      <c r="H5" s="212"/>
      <c r="I5" s="212"/>
      <c r="J5" s="212"/>
      <c r="K5" s="212"/>
      <c r="L5" s="212"/>
      <c r="M5" s="212"/>
      <c r="N5" s="212"/>
    </row>
    <row r="6" spans="1:22" ht="15.75" hidden="1" customHeight="1" x14ac:dyDescent="0.2">
      <c r="B6" s="212"/>
      <c r="C6" s="212"/>
      <c r="D6" s="212"/>
      <c r="E6" s="212"/>
      <c r="F6" s="277"/>
      <c r="G6" s="277"/>
      <c r="H6" s="277"/>
      <c r="I6" s="212"/>
      <c r="J6" s="212"/>
      <c r="K6" s="212"/>
      <c r="L6" s="212"/>
      <c r="M6" s="212"/>
      <c r="N6" s="212"/>
    </row>
    <row r="7" spans="1:22" ht="15.75" hidden="1" customHeight="1" x14ac:dyDescent="0.2">
      <c r="B7" s="212"/>
      <c r="C7" s="212"/>
      <c r="D7" s="212"/>
      <c r="E7" s="212"/>
      <c r="F7" s="278"/>
      <c r="G7" s="278"/>
      <c r="H7" s="278"/>
      <c r="I7" s="212"/>
      <c r="J7" s="212"/>
      <c r="K7" s="212"/>
      <c r="L7" s="212"/>
      <c r="M7" s="212"/>
      <c r="N7" s="212"/>
    </row>
    <row r="8" spans="1:22" ht="15.75" customHeight="1" thickBot="1" x14ac:dyDescent="0.25">
      <c r="B8" s="237"/>
      <c r="C8" s="238"/>
      <c r="D8" s="238"/>
      <c r="E8" s="238"/>
      <c r="F8" s="238"/>
      <c r="G8" s="238"/>
      <c r="H8" s="238"/>
      <c r="I8" s="238"/>
      <c r="J8" s="238"/>
      <c r="K8" s="238"/>
      <c r="L8" s="279"/>
      <c r="M8" s="239"/>
      <c r="N8" s="212"/>
      <c r="P8" s="390" t="s">
        <v>308</v>
      </c>
      <c r="Q8" s="105">
        <v>1</v>
      </c>
    </row>
    <row r="9" spans="1:22" s="325" customFormat="1" ht="26.1" customHeight="1" thickBot="1" x14ac:dyDescent="0.25">
      <c r="A9" s="323"/>
      <c r="B9" s="555" t="s">
        <v>8</v>
      </c>
      <c r="C9" s="556"/>
      <c r="D9" s="556"/>
      <c r="E9" s="556"/>
      <c r="F9" s="556"/>
      <c r="G9" s="556"/>
      <c r="H9" s="556"/>
      <c r="I9" s="556"/>
      <c r="J9" s="556"/>
      <c r="K9" s="556"/>
      <c r="L9" s="556"/>
      <c r="M9" s="557"/>
      <c r="N9" s="240"/>
      <c r="O9" s="324" t="s">
        <v>270</v>
      </c>
      <c r="P9" s="390" t="s">
        <v>309</v>
      </c>
      <c r="Q9" s="324">
        <v>2</v>
      </c>
      <c r="R9" s="324"/>
      <c r="S9" s="324"/>
      <c r="T9" s="324"/>
      <c r="U9" s="324"/>
      <c r="V9" s="324"/>
    </row>
    <row r="10" spans="1:22" s="28" customFormat="1" ht="15.75" customHeight="1" x14ac:dyDescent="0.2">
      <c r="A10" s="262"/>
      <c r="B10" s="600" t="s">
        <v>269</v>
      </c>
      <c r="C10" s="598"/>
      <c r="D10" s="11"/>
      <c r="E10" s="212"/>
      <c r="F10" s="212"/>
      <c r="G10" s="212"/>
      <c r="H10" s="212"/>
      <c r="I10" s="212"/>
      <c r="J10" s="212"/>
      <c r="K10" s="212"/>
      <c r="L10" s="212"/>
      <c r="M10" s="213"/>
      <c r="N10" s="27"/>
      <c r="O10" s="326" t="s">
        <v>271</v>
      </c>
      <c r="P10" s="390" t="s">
        <v>304</v>
      </c>
      <c r="Q10" s="326">
        <v>3</v>
      </c>
      <c r="R10" s="326"/>
      <c r="S10" s="326"/>
      <c r="T10" s="326"/>
      <c r="U10" s="326"/>
      <c r="V10" s="326"/>
    </row>
    <row r="11" spans="1:22" ht="15.75" customHeight="1" thickBot="1" x14ac:dyDescent="0.25">
      <c r="B11" s="601"/>
      <c r="C11" s="599"/>
      <c r="D11" s="212"/>
      <c r="E11" s="212"/>
      <c r="F11" s="212"/>
      <c r="G11" s="212"/>
      <c r="H11" s="212"/>
      <c r="I11" s="212"/>
      <c r="J11" s="212"/>
      <c r="K11" s="212"/>
      <c r="L11" s="212"/>
      <c r="M11" s="213"/>
      <c r="N11" s="212"/>
      <c r="O11" s="105" t="s">
        <v>272</v>
      </c>
      <c r="P11" s="390" t="s">
        <v>306</v>
      </c>
      <c r="Q11" s="105">
        <v>4</v>
      </c>
    </row>
    <row r="12" spans="1:22" ht="15.75" customHeight="1" thickBot="1" x14ac:dyDescent="0.25">
      <c r="B12" s="227"/>
      <c r="C12" s="49"/>
      <c r="D12" s="212"/>
      <c r="E12" s="212"/>
      <c r="F12" s="212"/>
      <c r="G12" s="212"/>
      <c r="H12" s="212"/>
      <c r="I12" s="212"/>
      <c r="J12" s="212"/>
      <c r="K12" s="212"/>
      <c r="L12" s="212"/>
      <c r="M12" s="213"/>
      <c r="N12" s="212"/>
      <c r="O12" s="105" t="s">
        <v>273</v>
      </c>
      <c r="P12" s="391" t="s">
        <v>303</v>
      </c>
      <c r="Q12" s="105">
        <v>5</v>
      </c>
    </row>
    <row r="13" spans="1:22" ht="38.25" customHeight="1" thickBot="1" x14ac:dyDescent="0.25">
      <c r="B13" s="228" t="s">
        <v>203</v>
      </c>
      <c r="C13" s="499"/>
      <c r="D13" s="602"/>
      <c r="E13" s="603"/>
      <c r="F13" s="212"/>
      <c r="G13" s="212"/>
      <c r="H13" s="212"/>
      <c r="I13" s="212"/>
      <c r="J13" s="212"/>
      <c r="K13" s="212"/>
      <c r="L13" s="212"/>
      <c r="M13" s="213"/>
      <c r="N13" s="212"/>
    </row>
    <row r="14" spans="1:22" ht="9.75" customHeight="1" x14ac:dyDescent="0.2">
      <c r="B14" s="12"/>
      <c r="C14" s="212"/>
      <c r="D14" s="212"/>
      <c r="E14" s="212"/>
      <c r="F14" s="212"/>
      <c r="G14" s="212"/>
      <c r="H14" s="212"/>
      <c r="I14" s="212"/>
      <c r="J14" s="212"/>
      <c r="K14" s="212"/>
      <c r="L14" s="212"/>
      <c r="M14" s="213"/>
      <c r="N14" s="212"/>
    </row>
    <row r="15" spans="1:22" ht="11.25" customHeight="1" thickBot="1" x14ac:dyDescent="0.25">
      <c r="B15" s="12"/>
      <c r="C15" s="212"/>
      <c r="D15" s="212"/>
      <c r="E15" s="212"/>
      <c r="F15" s="212"/>
      <c r="G15" s="212"/>
      <c r="H15" s="212"/>
      <c r="I15" s="212"/>
      <c r="J15" s="212"/>
      <c r="K15" s="212"/>
      <c r="L15" s="212"/>
      <c r="M15" s="213"/>
      <c r="N15" s="212"/>
    </row>
    <row r="16" spans="1:22" ht="38.25" customHeight="1" thickBot="1" x14ac:dyDescent="0.25">
      <c r="B16" s="229" t="s">
        <v>44</v>
      </c>
      <c r="C16" s="500"/>
      <c r="D16" s="212"/>
      <c r="E16" s="229" t="s">
        <v>9</v>
      </c>
      <c r="F16" s="128"/>
      <c r="G16" s="212"/>
      <c r="H16" s="229" t="s">
        <v>10</v>
      </c>
      <c r="I16" s="48" t="str">
        <f>IF(AND(C16="",F16=""),"",IF(F16="","",IF(C16="","",IF(C16=0,"",IF(C16&gt;10000000,"NO",IF(F16&gt;19,"NO","SI"))))))</f>
        <v/>
      </c>
      <c r="J16" s="212"/>
      <c r="K16" s="212"/>
      <c r="L16" s="212"/>
      <c r="M16" s="213"/>
      <c r="N16" s="212"/>
    </row>
    <row r="17" spans="1:22" ht="16.5" customHeight="1" thickBot="1" x14ac:dyDescent="0.25">
      <c r="B17" s="8"/>
      <c r="C17" s="212"/>
      <c r="D17" s="212"/>
      <c r="E17" s="212"/>
      <c r="F17" s="212"/>
      <c r="G17" s="212"/>
      <c r="H17" s="212"/>
      <c r="I17" s="212"/>
      <c r="J17" s="212"/>
      <c r="K17" s="212"/>
      <c r="L17" s="212"/>
      <c r="M17" s="213"/>
      <c r="N17" s="212"/>
      <c r="O17" s="105" t="s">
        <v>1</v>
      </c>
    </row>
    <row r="18" spans="1:22" ht="38.25" customHeight="1" thickBot="1" x14ac:dyDescent="0.25">
      <c r="B18" s="411" t="s">
        <v>329</v>
      </c>
      <c r="C18" s="128"/>
      <c r="D18" s="11"/>
      <c r="E18" s="604" t="s">
        <v>302</v>
      </c>
      <c r="F18" s="605"/>
      <c r="G18" s="606"/>
      <c r="H18" s="607"/>
      <c r="I18" s="608"/>
      <c r="J18" s="212"/>
      <c r="K18" s="212"/>
      <c r="L18" s="212"/>
      <c r="M18" s="213"/>
      <c r="N18" s="212"/>
      <c r="O18" s="105" t="s">
        <v>2</v>
      </c>
    </row>
    <row r="19" spans="1:22" ht="9" customHeight="1" thickBot="1" x14ac:dyDescent="0.25">
      <c r="B19" s="8"/>
      <c r="C19" s="212"/>
      <c r="D19" s="212"/>
      <c r="E19" s="212"/>
      <c r="F19" s="212"/>
      <c r="G19" s="212"/>
      <c r="H19" s="212"/>
      <c r="I19" s="212"/>
      <c r="J19" s="212"/>
      <c r="K19" s="212"/>
      <c r="L19" s="212"/>
      <c r="M19" s="213"/>
      <c r="N19" s="212"/>
      <c r="S19" s="105">
        <f>IF(C22&lt;1,1,C22)</f>
        <v>1</v>
      </c>
    </row>
    <row r="20" spans="1:22" ht="25.5" customHeight="1" thickBot="1" x14ac:dyDescent="0.25">
      <c r="B20" s="555" t="s">
        <v>11</v>
      </c>
      <c r="C20" s="556"/>
      <c r="D20" s="556"/>
      <c r="E20" s="556"/>
      <c r="F20" s="556"/>
      <c r="G20" s="556"/>
      <c r="H20" s="556"/>
      <c r="I20" s="556"/>
      <c r="J20" s="556"/>
      <c r="K20" s="556"/>
      <c r="L20" s="556"/>
      <c r="M20" s="557"/>
      <c r="N20" s="212"/>
      <c r="S20" s="105">
        <f>IF(C24="",1,C24)</f>
        <v>0</v>
      </c>
    </row>
    <row r="21" spans="1:22" ht="14.25" customHeight="1" thickBot="1" x14ac:dyDescent="0.25">
      <c r="B21" s="242"/>
      <c r="C21" s="212"/>
      <c r="D21" s="212"/>
      <c r="E21" s="212"/>
      <c r="F21" s="212"/>
      <c r="G21" s="212"/>
      <c r="H21" s="280"/>
      <c r="I21" s="212"/>
      <c r="J21" s="212"/>
      <c r="K21" s="212"/>
      <c r="L21" s="212"/>
      <c r="M21" s="213"/>
      <c r="N21" s="212"/>
    </row>
    <row r="22" spans="1:22" ht="38.25" customHeight="1" thickBot="1" x14ac:dyDescent="0.25">
      <c r="B22" s="223" t="s">
        <v>12</v>
      </c>
      <c r="C22" s="501"/>
      <c r="D22" s="212"/>
      <c r="E22" s="223" t="s">
        <v>0</v>
      </c>
      <c r="F22" s="502"/>
      <c r="G22" s="3"/>
      <c r="H22" s="229" t="s">
        <v>45</v>
      </c>
      <c r="I22" s="503"/>
      <c r="J22" s="212"/>
      <c r="K22" s="212"/>
      <c r="L22" s="212"/>
      <c r="M22" s="213"/>
      <c r="N22" s="212"/>
    </row>
    <row r="23" spans="1:22" ht="24.75" customHeight="1" thickBot="1" x14ac:dyDescent="0.25">
      <c r="B23" s="242"/>
      <c r="C23" s="212"/>
      <c r="D23" s="212"/>
      <c r="E23" s="212"/>
      <c r="F23" s="212"/>
      <c r="G23" s="212"/>
      <c r="H23" s="212"/>
      <c r="I23" s="212"/>
      <c r="J23" s="212"/>
      <c r="K23" s="212"/>
      <c r="L23" s="212"/>
      <c r="M23" s="213"/>
      <c r="N23" s="212"/>
    </row>
    <row r="24" spans="1:22" ht="38.25" customHeight="1" thickBot="1" x14ac:dyDescent="0.25">
      <c r="B24" s="223" t="s">
        <v>13</v>
      </c>
      <c r="C24" s="383">
        <f>IFERROR(IF(C22&gt;0,(C22*F22/I22),0),0)</f>
        <v>0</v>
      </c>
      <c r="D24" s="212"/>
      <c r="E24" s="212" t="s">
        <v>14</v>
      </c>
      <c r="F24" s="212"/>
      <c r="G24" s="212"/>
      <c r="H24" s="212"/>
      <c r="I24" s="212"/>
      <c r="J24" s="212"/>
      <c r="K24" s="212"/>
      <c r="L24" s="212"/>
      <c r="M24" s="213"/>
      <c r="N24" s="212"/>
    </row>
    <row r="25" spans="1:22" ht="26.25" customHeight="1" thickBot="1" x14ac:dyDescent="0.25">
      <c r="B25" s="227"/>
      <c r="C25" s="215"/>
      <c r="D25" s="212"/>
      <c r="E25" s="212"/>
      <c r="F25" s="212"/>
      <c r="G25" s="212"/>
      <c r="H25" s="212"/>
      <c r="I25" s="212"/>
      <c r="J25" s="212"/>
      <c r="K25" s="212"/>
      <c r="L25" s="212"/>
      <c r="M25" s="213"/>
      <c r="N25" s="212"/>
    </row>
    <row r="26" spans="1:22" ht="38.25" customHeight="1" thickBot="1" x14ac:dyDescent="0.25">
      <c r="B26" s="228" t="s">
        <v>268</v>
      </c>
      <c r="C26" s="50"/>
      <c r="D26" s="212"/>
      <c r="E26" s="281" t="s">
        <v>46</v>
      </c>
      <c r="F26" s="212"/>
      <c r="G26" s="281" t="s">
        <v>47</v>
      </c>
      <c r="H26" s="212"/>
      <c r="I26" s="212"/>
      <c r="J26" s="212"/>
      <c r="K26" s="212"/>
      <c r="L26" s="212"/>
      <c r="M26" s="213"/>
      <c r="N26" s="212"/>
    </row>
    <row r="27" spans="1:22" ht="26.25" hidden="1" customHeight="1" x14ac:dyDescent="0.2">
      <c r="B27" s="227"/>
      <c r="C27" s="215"/>
      <c r="D27" s="212"/>
      <c r="E27" s="212"/>
      <c r="F27" s="212"/>
      <c r="G27" s="212"/>
      <c r="H27" s="212"/>
      <c r="I27" s="212"/>
      <c r="J27" s="212"/>
      <c r="K27" s="212"/>
      <c r="L27" s="212"/>
      <c r="M27" s="213"/>
      <c r="N27" s="212"/>
    </row>
    <row r="28" spans="1:22" s="275" customFormat="1" ht="26.1" customHeight="1" thickBot="1" x14ac:dyDescent="0.25">
      <c r="A28" s="262"/>
      <c r="B28" s="242"/>
      <c r="C28" s="212"/>
      <c r="D28" s="212"/>
      <c r="E28" s="327"/>
      <c r="F28" s="327"/>
      <c r="G28" s="327"/>
      <c r="H28" s="212"/>
      <c r="I28" s="212"/>
      <c r="J28" s="212"/>
      <c r="K28" s="212"/>
      <c r="L28" s="212"/>
      <c r="M28" s="213"/>
      <c r="N28" s="240"/>
      <c r="O28" s="328"/>
      <c r="P28" s="328"/>
      <c r="Q28" s="328"/>
      <c r="R28" s="328"/>
      <c r="S28" s="328"/>
      <c r="T28" s="328"/>
      <c r="U28" s="328"/>
      <c r="V28" s="328"/>
    </row>
    <row r="29" spans="1:22" ht="26.25" customHeight="1" thickBot="1" x14ac:dyDescent="0.25">
      <c r="A29" s="323"/>
      <c r="B29" s="594" t="s">
        <v>15</v>
      </c>
      <c r="C29" s="595"/>
      <c r="D29" s="595"/>
      <c r="E29" s="595"/>
      <c r="F29" s="595"/>
      <c r="G29" s="595"/>
      <c r="H29" s="595"/>
      <c r="I29" s="595"/>
      <c r="J29" s="595"/>
      <c r="K29" s="595"/>
      <c r="L29" s="595"/>
      <c r="M29" s="596"/>
      <c r="N29" s="212"/>
    </row>
    <row r="30" spans="1:22" ht="20.100000000000001" customHeight="1" thickBot="1" x14ac:dyDescent="0.25">
      <c r="B30" s="574" t="s">
        <v>16</v>
      </c>
      <c r="C30" s="575"/>
      <c r="D30" s="575"/>
      <c r="E30" s="575"/>
      <c r="F30" s="575"/>
      <c r="G30" s="575"/>
      <c r="H30" s="575"/>
      <c r="I30" s="575"/>
      <c r="J30" s="575"/>
      <c r="K30" s="575"/>
      <c r="L30" s="575"/>
      <c r="M30" s="576"/>
      <c r="N30" s="212"/>
    </row>
    <row r="31" spans="1:22" ht="20.100000000000001" customHeight="1" thickBot="1" x14ac:dyDescent="0.25">
      <c r="B31" s="95"/>
      <c r="C31" s="93"/>
      <c r="D31" s="93"/>
      <c r="E31" s="93"/>
      <c r="F31" s="93"/>
      <c r="G31" s="93"/>
      <c r="H31" s="93"/>
      <c r="I31" s="93"/>
      <c r="J31" s="93"/>
      <c r="K31" s="93"/>
      <c r="L31" s="93"/>
      <c r="M31" s="94"/>
      <c r="N31" s="212"/>
    </row>
    <row r="32" spans="1:22" ht="14.25" customHeight="1" thickBot="1" x14ac:dyDescent="0.25">
      <c r="B32" s="586" t="s">
        <v>17</v>
      </c>
      <c r="C32" s="586" t="s">
        <v>48</v>
      </c>
      <c r="D32" s="586" t="s">
        <v>331</v>
      </c>
      <c r="E32" s="584" t="s">
        <v>31</v>
      </c>
      <c r="F32" s="246"/>
      <c r="G32" s="246"/>
      <c r="H32" s="246"/>
      <c r="I32" s="246"/>
      <c r="J32" s="136"/>
      <c r="K32" s="212"/>
      <c r="L32" s="212"/>
      <c r="M32" s="213"/>
      <c r="N32" s="212"/>
    </row>
    <row r="33" spans="2:24" ht="15.75" customHeight="1" thickBot="1" x14ac:dyDescent="0.25">
      <c r="B33" s="597"/>
      <c r="C33" s="589"/>
      <c r="D33" s="587"/>
      <c r="E33" s="585"/>
      <c r="F33" s="246"/>
      <c r="G33" s="246"/>
      <c r="H33" s="246"/>
      <c r="I33" s="246"/>
      <c r="J33" s="136"/>
      <c r="K33" s="212"/>
      <c r="L33" s="212"/>
      <c r="M33" s="213"/>
      <c r="N33" s="212"/>
    </row>
    <row r="34" spans="2:24" ht="40.5" customHeight="1" thickBot="1" x14ac:dyDescent="0.25">
      <c r="B34" s="409" t="s">
        <v>330</v>
      </c>
      <c r="C34" s="96"/>
      <c r="D34" s="504"/>
      <c r="E34" s="282">
        <f>+C34+D34</f>
        <v>0</v>
      </c>
      <c r="F34" s="246"/>
      <c r="G34" s="246"/>
      <c r="H34" s="246"/>
      <c r="I34" s="246"/>
      <c r="J34" s="136"/>
      <c r="K34" s="212"/>
      <c r="L34" s="212"/>
      <c r="M34" s="213"/>
      <c r="N34" s="212"/>
    </row>
    <row r="35" spans="2:24" ht="15.75" customHeight="1" thickBot="1" x14ac:dyDescent="0.25">
      <c r="B35" s="97" t="s">
        <v>4</v>
      </c>
      <c r="C35" s="98">
        <f t="shared" ref="C35" si="0">C34</f>
        <v>0</v>
      </c>
      <c r="D35" s="175">
        <f>D34</f>
        <v>0</v>
      </c>
      <c r="E35" s="176">
        <f>E34</f>
        <v>0</v>
      </c>
      <c r="F35" s="246"/>
      <c r="G35" s="246"/>
      <c r="H35" s="246"/>
      <c r="I35" s="246"/>
      <c r="J35" s="136"/>
      <c r="K35" s="212"/>
      <c r="L35" s="212"/>
      <c r="M35" s="213"/>
      <c r="N35" s="212"/>
    </row>
    <row r="36" spans="2:24" ht="15.75" customHeight="1" thickBot="1" x14ac:dyDescent="0.25">
      <c r="B36" s="227"/>
      <c r="C36" s="38"/>
      <c r="D36" s="38"/>
      <c r="E36" s="38"/>
      <c r="F36" s="38"/>
      <c r="G36" s="38"/>
      <c r="H36" s="38"/>
      <c r="I36" s="38"/>
      <c r="J36" s="38"/>
      <c r="K36" s="212"/>
      <c r="L36" s="212"/>
      <c r="M36" s="213"/>
      <c r="N36" s="212"/>
    </row>
    <row r="37" spans="2:24" ht="13.5" thickBot="1" x14ac:dyDescent="0.25">
      <c r="B37" s="574" t="s">
        <v>19</v>
      </c>
      <c r="C37" s="575"/>
      <c r="D37" s="575"/>
      <c r="E37" s="575"/>
      <c r="F37" s="575"/>
      <c r="G37" s="575"/>
      <c r="H37" s="575"/>
      <c r="I37" s="575"/>
      <c r="J37" s="575"/>
      <c r="K37" s="575"/>
      <c r="L37" s="575"/>
      <c r="M37" s="576"/>
      <c r="N37" s="212"/>
      <c r="W37" s="162" t="s">
        <v>55</v>
      </c>
      <c r="X37" s="162">
        <v>1</v>
      </c>
    </row>
    <row r="38" spans="2:24" ht="13.5" customHeight="1" x14ac:dyDescent="0.2">
      <c r="B38" s="283"/>
      <c r="C38" s="284"/>
      <c r="D38" s="279"/>
      <c r="E38" s="285"/>
      <c r="F38" s="577"/>
      <c r="G38" s="577"/>
      <c r="H38" s="147"/>
      <c r="I38" s="238"/>
      <c r="J38" s="238"/>
      <c r="K38" s="238"/>
      <c r="L38" s="238"/>
      <c r="M38" s="239"/>
      <c r="N38" s="212"/>
      <c r="W38" s="162" t="s">
        <v>57</v>
      </c>
      <c r="X38" s="162">
        <v>2</v>
      </c>
    </row>
    <row r="39" spans="2:24" ht="1.5" customHeight="1" thickBot="1" x14ac:dyDescent="0.25">
      <c r="B39" s="242"/>
      <c r="C39" s="212"/>
      <c r="D39" s="212"/>
      <c r="E39" s="212"/>
      <c r="F39" s="212"/>
      <c r="G39" s="212"/>
      <c r="H39" s="212"/>
      <c r="I39" s="212"/>
      <c r="J39" s="212"/>
      <c r="K39" s="212"/>
      <c r="L39" s="212"/>
      <c r="M39" s="213"/>
      <c r="N39" s="212"/>
    </row>
    <row r="40" spans="2:24" ht="12.75" customHeight="1" thickBot="1" x14ac:dyDescent="0.25">
      <c r="B40" s="591"/>
      <c r="C40" s="586" t="s">
        <v>48</v>
      </c>
      <c r="D40" s="586" t="s">
        <v>356</v>
      </c>
      <c r="E40" s="584" t="s">
        <v>31</v>
      </c>
      <c r="F40" s="30"/>
      <c r="G40" s="246"/>
      <c r="H40" s="246"/>
      <c r="I40" s="246"/>
      <c r="J40" s="136"/>
      <c r="K40" s="590"/>
      <c r="L40" s="590"/>
      <c r="M40" s="588"/>
      <c r="N40" s="212"/>
    </row>
    <row r="41" spans="2:24" ht="26.1" customHeight="1" thickBot="1" x14ac:dyDescent="0.25">
      <c r="B41" s="591"/>
      <c r="C41" s="589"/>
      <c r="D41" s="587"/>
      <c r="E41" s="585"/>
      <c r="F41" s="31"/>
      <c r="G41" s="246"/>
      <c r="H41" s="246"/>
      <c r="I41" s="246"/>
      <c r="J41" s="136"/>
      <c r="K41" s="590"/>
      <c r="L41" s="590"/>
      <c r="M41" s="588"/>
      <c r="N41" s="212"/>
    </row>
    <row r="42" spans="2:24" ht="25.5" customHeight="1" thickBot="1" x14ac:dyDescent="0.25">
      <c r="B42" s="591"/>
      <c r="C42" s="145"/>
      <c r="D42" s="504"/>
      <c r="E42" s="282">
        <f>+C42+D42</f>
        <v>0</v>
      </c>
      <c r="F42" s="433"/>
      <c r="G42" s="246"/>
      <c r="H42" s="246"/>
      <c r="I42" s="246"/>
      <c r="J42" s="136"/>
      <c r="K42" s="286"/>
      <c r="L42" s="287"/>
      <c r="M42" s="288"/>
      <c r="N42" s="212"/>
    </row>
    <row r="43" spans="2:24" ht="15.75" customHeight="1" thickBot="1" x14ac:dyDescent="0.25">
      <c r="B43" s="591"/>
      <c r="C43" s="146">
        <f t="shared" ref="C43" si="1">C42</f>
        <v>0</v>
      </c>
      <c r="D43" s="175">
        <f>IF(C10="MINTUR",D42*2.62,D42)</f>
        <v>0</v>
      </c>
      <c r="E43" s="176">
        <f>C43+D43</f>
        <v>0</v>
      </c>
      <c r="F43" s="434"/>
      <c r="G43" s="246"/>
      <c r="H43" s="246"/>
      <c r="I43" s="246"/>
      <c r="J43" s="136"/>
      <c r="K43" s="289"/>
      <c r="L43" s="289"/>
      <c r="M43" s="288"/>
      <c r="N43" s="212"/>
    </row>
    <row r="44" spans="2:24" ht="15.75" customHeight="1" thickBot="1" x14ac:dyDescent="0.25">
      <c r="B44" s="148"/>
      <c r="C44" s="142"/>
      <c r="D44" s="290"/>
      <c r="E44" s="290"/>
      <c r="F44" s="290"/>
      <c r="G44" s="290"/>
      <c r="H44" s="290"/>
      <c r="I44" s="290"/>
      <c r="J44" s="291"/>
      <c r="K44" s="291"/>
      <c r="L44" s="291"/>
      <c r="M44" s="292"/>
      <c r="N44" s="212"/>
    </row>
    <row r="45" spans="2:24" ht="15.75" customHeight="1" thickBot="1" x14ac:dyDescent="0.25">
      <c r="B45" s="224" t="s">
        <v>266</v>
      </c>
      <c r="C45" s="225"/>
      <c r="D45" s="225"/>
      <c r="E45" s="225"/>
      <c r="F45" s="225"/>
      <c r="G45" s="225"/>
      <c r="H45" s="225"/>
      <c r="I45" s="225"/>
      <c r="J45" s="225"/>
      <c r="K45" s="225"/>
      <c r="L45" s="225"/>
      <c r="M45" s="226"/>
      <c r="N45" s="212"/>
    </row>
    <row r="46" spans="2:24" ht="12.75" x14ac:dyDescent="0.2">
      <c r="B46" s="293"/>
      <c r="C46" s="107"/>
      <c r="D46" s="107"/>
      <c r="E46" s="107"/>
      <c r="F46" s="99"/>
      <c r="G46" s="108"/>
      <c r="H46" s="136"/>
      <c r="I46" s="136"/>
      <c r="J46" s="136"/>
      <c r="K46" s="136"/>
      <c r="L46" s="136"/>
      <c r="M46" s="294"/>
      <c r="N46" s="212"/>
    </row>
    <row r="47" spans="2:24" ht="25.5" x14ac:dyDescent="0.2">
      <c r="B47" s="118" t="s">
        <v>99</v>
      </c>
      <c r="C47" s="117"/>
      <c r="D47" s="107"/>
      <c r="E47" s="109"/>
      <c r="F47" s="108" t="str">
        <f>IF(AND(C47="Donde ya se tiene operaciones",E35=0),"La empresa debe generar el mínimo de empleo requerido","")</f>
        <v/>
      </c>
      <c r="G47" s="108"/>
      <c r="H47" s="136"/>
      <c r="I47" s="136"/>
      <c r="J47" s="136"/>
      <c r="K47" s="136"/>
      <c r="L47" s="136"/>
      <c r="M47" s="294"/>
      <c r="N47" s="212"/>
    </row>
    <row r="48" spans="2:24" ht="13.5" thickBot="1" x14ac:dyDescent="0.25">
      <c r="B48" s="110"/>
      <c r="C48" s="108"/>
      <c r="D48" s="108"/>
      <c r="E48" s="108"/>
      <c r="F48" s="108"/>
      <c r="G48" s="108"/>
      <c r="H48" s="136"/>
      <c r="I48" s="136"/>
      <c r="J48" s="136"/>
      <c r="K48" s="136"/>
      <c r="L48" s="136"/>
      <c r="M48" s="294"/>
      <c r="N48" s="212"/>
    </row>
    <row r="49" spans="2:26" ht="13.5" thickBot="1" x14ac:dyDescent="0.25">
      <c r="B49" s="110"/>
      <c r="C49" s="127" t="s">
        <v>5</v>
      </c>
      <c r="D49" s="127" t="s">
        <v>18</v>
      </c>
      <c r="E49" s="111"/>
      <c r="F49" s="107"/>
      <c r="G49" s="107"/>
      <c r="H49" s="136"/>
      <c r="I49" s="136"/>
      <c r="J49" s="136"/>
      <c r="K49" s="136"/>
      <c r="L49" s="136"/>
      <c r="M49" s="294"/>
      <c r="N49" s="212"/>
    </row>
    <row r="50" spans="2:26" ht="25.5" customHeight="1" thickBot="1" x14ac:dyDescent="0.25">
      <c r="B50" s="110"/>
      <c r="C50" s="128"/>
      <c r="D50" s="177">
        <f>IF(C50="",0,VLOOKUP(C50,$O$56:$P$74,2,FALSE))</f>
        <v>0</v>
      </c>
      <c r="E50" s="112"/>
      <c r="F50" s="112"/>
      <c r="G50" s="108"/>
      <c r="H50" s="136"/>
      <c r="I50" s="136"/>
      <c r="J50" s="136"/>
      <c r="K50" s="136"/>
      <c r="L50" s="136"/>
      <c r="M50" s="294"/>
      <c r="N50" s="212"/>
    </row>
    <row r="51" spans="2:26" ht="15.75" customHeight="1" thickBot="1" x14ac:dyDescent="0.25">
      <c r="B51" s="110"/>
      <c r="C51" s="108"/>
      <c r="D51" s="108"/>
      <c r="E51" s="108"/>
      <c r="F51" s="108"/>
      <c r="G51" s="108"/>
      <c r="H51" s="136"/>
      <c r="I51" s="136"/>
      <c r="J51" s="136"/>
      <c r="K51" s="136"/>
      <c r="L51" s="136"/>
      <c r="M51" s="294"/>
      <c r="N51" s="212"/>
    </row>
    <row r="52" spans="2:26" ht="26.25" thickBot="1" x14ac:dyDescent="0.25">
      <c r="B52" s="119" t="s">
        <v>49</v>
      </c>
      <c r="C52" s="120" t="s">
        <v>32</v>
      </c>
      <c r="D52" s="121" t="s">
        <v>3</v>
      </c>
      <c r="E52" s="122" t="s">
        <v>33</v>
      </c>
      <c r="F52" s="123" t="s">
        <v>34</v>
      </c>
      <c r="G52" s="246"/>
      <c r="H52" s="49"/>
      <c r="I52" s="113"/>
      <c r="J52" s="113"/>
      <c r="K52" s="49"/>
      <c r="L52" s="114"/>
      <c r="M52" s="294"/>
      <c r="N52" s="212"/>
      <c r="O52" s="105" t="b">
        <v>1</v>
      </c>
    </row>
    <row r="53" spans="2:26" ht="25.5" customHeight="1" x14ac:dyDescent="0.2">
      <c r="B53" s="124"/>
      <c r="C53" s="159"/>
      <c r="D53" s="178">
        <f>IF(C53="",0,VLOOKUP(C53,$O$56:$P$74,2,FALSE))</f>
        <v>0</v>
      </c>
      <c r="E53" s="129"/>
      <c r="F53" s="181">
        <f>IFERROR(+D53*E53/$C$22,0)</f>
        <v>0</v>
      </c>
      <c r="G53" s="246"/>
      <c r="H53" s="49"/>
      <c r="I53" s="115"/>
      <c r="J53" s="116"/>
      <c r="K53" s="295"/>
      <c r="L53" s="136"/>
      <c r="M53" s="294"/>
      <c r="N53" s="212"/>
      <c r="O53" s="105" t="b">
        <v>0</v>
      </c>
    </row>
    <row r="54" spans="2:26" ht="25.5" customHeight="1" x14ac:dyDescent="0.2">
      <c r="B54" s="124"/>
      <c r="C54" s="134"/>
      <c r="D54" s="179">
        <f>IF(C54="",0,VLOOKUP(C54,$O$56:$P$74,2,FALSE))</f>
        <v>0</v>
      </c>
      <c r="E54" s="130"/>
      <c r="F54" s="182">
        <f>IFERROR(+D54*E54/$C$22,0)</f>
        <v>0</v>
      </c>
      <c r="G54" s="246"/>
      <c r="H54" s="49"/>
      <c r="I54" s="115"/>
      <c r="J54" s="116"/>
      <c r="K54" s="295"/>
      <c r="L54" s="136"/>
      <c r="M54" s="294"/>
      <c r="N54" s="212"/>
    </row>
    <row r="55" spans="2:26" ht="25.5" customHeight="1" x14ac:dyDescent="0.25">
      <c r="B55" s="124"/>
      <c r="C55" s="134"/>
      <c r="D55" s="179">
        <f>IF(C55="",0,VLOOKUP(C55,$O$56:$P$74,2,FALSE))</f>
        <v>0</v>
      </c>
      <c r="E55" s="130"/>
      <c r="F55" s="182">
        <f>IFERROR(+D55*E55/$C$22,0)</f>
        <v>0</v>
      </c>
      <c r="G55" s="246"/>
      <c r="H55" s="49"/>
      <c r="I55" s="115"/>
      <c r="J55" s="116"/>
      <c r="K55" s="295"/>
      <c r="L55" s="136"/>
      <c r="M55" s="294"/>
      <c r="N55" s="212"/>
      <c r="O55" s="537" t="s">
        <v>5</v>
      </c>
      <c r="P55" s="537" t="s">
        <v>3</v>
      </c>
    </row>
    <row r="56" spans="2:26" ht="25.5" customHeight="1" x14ac:dyDescent="0.2">
      <c r="B56" s="124"/>
      <c r="C56" s="134"/>
      <c r="D56" s="179">
        <f>IF(C56="",0,VLOOKUP(C56,$O$56:$P$74,2,FALSE))</f>
        <v>0</v>
      </c>
      <c r="E56" s="130"/>
      <c r="F56" s="182">
        <f>IFERROR(+D56*E56/$C$22,0)</f>
        <v>0</v>
      </c>
      <c r="G56" s="246"/>
      <c r="H56" s="49"/>
      <c r="I56" s="115"/>
      <c r="J56" s="116"/>
      <c r="K56" s="295"/>
      <c r="L56" s="136"/>
      <c r="M56" s="294"/>
      <c r="N56" s="212"/>
      <c r="O56" s="538" t="s">
        <v>379</v>
      </c>
      <c r="P56" s="539">
        <v>10</v>
      </c>
      <c r="X56" s="512"/>
      <c r="Y56" s="513"/>
      <c r="Z56" s="105"/>
    </row>
    <row r="57" spans="2:26" ht="25.5" customHeight="1" thickBot="1" x14ac:dyDescent="0.25">
      <c r="B57" s="124"/>
      <c r="C57" s="133"/>
      <c r="D57" s="180">
        <f>IF(C57="",0,VLOOKUP(C57,$O$56:$P$74,2,FALSE))</f>
        <v>0</v>
      </c>
      <c r="E57" s="131"/>
      <c r="F57" s="183">
        <f>IFERROR(+D57*E57/$C$22,0)</f>
        <v>0</v>
      </c>
      <c r="G57" s="246"/>
      <c r="H57" s="49"/>
      <c r="I57" s="115"/>
      <c r="J57" s="116"/>
      <c r="K57" s="295"/>
      <c r="L57" s="136"/>
      <c r="M57" s="294"/>
      <c r="N57" s="212"/>
      <c r="O57" s="538" t="s">
        <v>380</v>
      </c>
      <c r="P57" s="539">
        <v>10</v>
      </c>
      <c r="X57" s="514"/>
      <c r="Y57" s="515"/>
      <c r="Z57" s="152"/>
    </row>
    <row r="58" spans="2:26" ht="15.75" customHeight="1" thickBot="1" x14ac:dyDescent="0.25">
      <c r="B58" s="124"/>
      <c r="C58" s="136"/>
      <c r="D58" s="136"/>
      <c r="E58" s="136"/>
      <c r="F58" s="177">
        <f>MIN(SUM(F53:F57),10)</f>
        <v>0</v>
      </c>
      <c r="G58" s="246"/>
      <c r="H58" s="136"/>
      <c r="I58" s="136"/>
      <c r="J58" s="136"/>
      <c r="K58" s="136"/>
      <c r="L58" s="136"/>
      <c r="M58" s="294"/>
      <c r="N58" s="212"/>
      <c r="O58" s="538" t="s">
        <v>381</v>
      </c>
      <c r="P58" s="539">
        <v>10</v>
      </c>
      <c r="X58" s="516"/>
      <c r="Y58" s="515"/>
      <c r="Z58" s="152"/>
    </row>
    <row r="59" spans="2:26" ht="15.75" customHeight="1" thickBot="1" x14ac:dyDescent="0.25">
      <c r="B59" s="124"/>
      <c r="C59" s="136"/>
      <c r="D59" s="136"/>
      <c r="E59" s="136"/>
      <c r="F59" s="161"/>
      <c r="G59" s="246"/>
      <c r="H59" s="136"/>
      <c r="I59" s="136"/>
      <c r="J59" s="136"/>
      <c r="K59" s="136"/>
      <c r="L59" s="136"/>
      <c r="M59" s="294"/>
      <c r="N59" s="212"/>
      <c r="O59" s="538" t="s">
        <v>382</v>
      </c>
      <c r="P59" s="539">
        <v>9</v>
      </c>
      <c r="X59" s="516"/>
      <c r="Y59" s="515"/>
      <c r="Z59" s="152"/>
    </row>
    <row r="60" spans="2:26" ht="15.75" customHeight="1" thickBot="1" x14ac:dyDescent="0.25">
      <c r="B60" s="160" t="s">
        <v>225</v>
      </c>
      <c r="C60" s="136"/>
      <c r="D60" s="580" t="s">
        <v>210</v>
      </c>
      <c r="E60" s="581"/>
      <c r="F60" s="127" t="s">
        <v>3</v>
      </c>
      <c r="G60" s="246"/>
      <c r="H60" s="136"/>
      <c r="I60" s="136"/>
      <c r="J60" s="136"/>
      <c r="K60" s="136"/>
      <c r="L60" s="136"/>
      <c r="M60" s="294"/>
      <c r="N60" s="212"/>
      <c r="O60" s="538" t="s">
        <v>383</v>
      </c>
      <c r="P60" s="539">
        <v>9</v>
      </c>
      <c r="X60" s="516"/>
      <c r="Y60" s="515"/>
      <c r="Z60" s="152"/>
    </row>
    <row r="61" spans="2:26" ht="25.5" customHeight="1" thickBot="1" x14ac:dyDescent="0.25">
      <c r="B61" s="124"/>
      <c r="C61" s="136"/>
      <c r="D61" s="582"/>
      <c r="E61" s="583"/>
      <c r="F61" s="177">
        <f>IF(D61="",0,VLOOKUP(D61,O81:P94,2,FALSE))</f>
        <v>0</v>
      </c>
      <c r="G61" s="246"/>
      <c r="H61" s="136"/>
      <c r="I61" s="136"/>
      <c r="J61" s="136"/>
      <c r="K61" s="136"/>
      <c r="L61" s="136"/>
      <c r="M61" s="294"/>
      <c r="N61" s="212"/>
      <c r="O61" s="538" t="s">
        <v>384</v>
      </c>
      <c r="P61" s="539">
        <v>9</v>
      </c>
      <c r="X61" s="516"/>
      <c r="Y61" s="515"/>
      <c r="Z61" s="152"/>
    </row>
    <row r="62" spans="2:26" ht="15.75" customHeight="1" thickBot="1" x14ac:dyDescent="0.25">
      <c r="B62" s="125"/>
      <c r="C62" s="126"/>
      <c r="D62" s="126"/>
      <c r="E62" s="126"/>
      <c r="F62" s="135"/>
      <c r="G62" s="126"/>
      <c r="H62" s="126"/>
      <c r="I62" s="126"/>
      <c r="J62" s="126"/>
      <c r="K62" s="126"/>
      <c r="L62" s="126"/>
      <c r="M62" s="296"/>
      <c r="N62" s="212"/>
      <c r="O62" s="538" t="s">
        <v>385</v>
      </c>
      <c r="P62" s="539">
        <v>8</v>
      </c>
      <c r="X62" s="516"/>
      <c r="Y62" s="515"/>
      <c r="Z62" s="152"/>
    </row>
    <row r="63" spans="2:26" ht="15.75" customHeight="1" thickBot="1" x14ac:dyDescent="0.25">
      <c r="B63" s="224" t="s">
        <v>50</v>
      </c>
      <c r="C63" s="225"/>
      <c r="D63" s="225"/>
      <c r="E63" s="225"/>
      <c r="F63" s="225"/>
      <c r="G63" s="225"/>
      <c r="H63" s="225"/>
      <c r="I63" s="225"/>
      <c r="J63" s="225"/>
      <c r="K63" s="225"/>
      <c r="L63" s="225"/>
      <c r="M63" s="226"/>
      <c r="N63" s="212"/>
      <c r="O63" s="538" t="s">
        <v>386</v>
      </c>
      <c r="P63" s="539">
        <v>8</v>
      </c>
      <c r="R63" s="297"/>
      <c r="S63" s="297"/>
      <c r="T63" s="297"/>
      <c r="U63" s="297" t="s">
        <v>151</v>
      </c>
      <c r="X63" s="516"/>
      <c r="Y63" s="515"/>
      <c r="Z63" s="152"/>
    </row>
    <row r="64" spans="2:26" ht="15" x14ac:dyDescent="0.2">
      <c r="B64" s="13"/>
      <c r="C64" s="14"/>
      <c r="D64" s="298"/>
      <c r="E64" s="47"/>
      <c r="F64" s="14"/>
      <c r="G64" s="212"/>
      <c r="H64" s="212"/>
      <c r="I64" s="212"/>
      <c r="J64" s="212"/>
      <c r="K64" s="212"/>
      <c r="L64" s="212"/>
      <c r="M64" s="213"/>
      <c r="N64" s="212"/>
      <c r="O64" s="538" t="s">
        <v>387</v>
      </c>
      <c r="P64" s="539">
        <v>8</v>
      </c>
      <c r="S64" s="299">
        <v>1</v>
      </c>
      <c r="T64" s="297"/>
      <c r="U64" s="297" t="s">
        <v>152</v>
      </c>
      <c r="X64" s="516"/>
      <c r="Y64" s="515"/>
      <c r="Z64" s="152"/>
    </row>
    <row r="65" spans="1:26" thickBot="1" x14ac:dyDescent="0.25">
      <c r="B65" s="13"/>
      <c r="C65" s="14"/>
      <c r="D65" s="300"/>
      <c r="E65" s="301"/>
      <c r="F65" s="11"/>
      <c r="G65" s="14"/>
      <c r="H65" s="212"/>
      <c r="I65" s="212"/>
      <c r="J65" s="212"/>
      <c r="K65" s="212"/>
      <c r="L65" s="212"/>
      <c r="M65" s="213"/>
      <c r="N65" s="212"/>
      <c r="O65" s="538" t="s">
        <v>388</v>
      </c>
      <c r="P65" s="539">
        <v>7</v>
      </c>
      <c r="S65" s="299">
        <v>0.72</v>
      </c>
      <c r="T65" s="297"/>
      <c r="U65" s="297" t="s">
        <v>78</v>
      </c>
      <c r="X65" s="516"/>
      <c r="Y65" s="515"/>
      <c r="Z65" s="152"/>
    </row>
    <row r="66" spans="1:26" thickBot="1" x14ac:dyDescent="0.25">
      <c r="B66" s="242"/>
      <c r="C66" s="212"/>
      <c r="D66" s="592" t="s">
        <v>163</v>
      </c>
      <c r="E66" s="593"/>
      <c r="F66" s="302"/>
      <c r="G66" s="302"/>
      <c r="H66" s="302"/>
      <c r="I66" s="302"/>
      <c r="J66" s="302"/>
      <c r="K66" s="302"/>
      <c r="L66" s="302"/>
      <c r="M66" s="302"/>
      <c r="N66" s="212"/>
      <c r="O66" s="538" t="s">
        <v>389</v>
      </c>
      <c r="P66" s="539">
        <v>7</v>
      </c>
      <c r="S66" s="299">
        <v>0.8</v>
      </c>
      <c r="T66" s="297"/>
      <c r="U66" s="297"/>
      <c r="X66" s="516"/>
      <c r="Y66" s="515"/>
      <c r="Z66" s="152"/>
    </row>
    <row r="67" spans="1:26" ht="25.5" customHeight="1" thickBot="1" x14ac:dyDescent="0.25">
      <c r="B67" s="45" t="s">
        <v>51</v>
      </c>
      <c r="C67" s="46"/>
      <c r="D67" s="612"/>
      <c r="E67" s="613"/>
      <c r="F67" s="302"/>
      <c r="G67" s="302"/>
      <c r="H67" s="302"/>
      <c r="I67" s="302"/>
      <c r="J67" s="302"/>
      <c r="K67" s="302"/>
      <c r="L67" s="302"/>
      <c r="M67" s="302"/>
      <c r="N67" s="212"/>
      <c r="O67" s="538" t="s">
        <v>390</v>
      </c>
      <c r="P67" s="539">
        <v>6</v>
      </c>
      <c r="S67" s="299">
        <v>0.05</v>
      </c>
      <c r="T67" s="297"/>
      <c r="U67" s="297"/>
      <c r="X67" s="516"/>
      <c r="Y67" s="515"/>
      <c r="Z67" s="152"/>
    </row>
    <row r="68" spans="1:26" thickBot="1" x14ac:dyDescent="0.25">
      <c r="B68" s="45"/>
      <c r="C68" s="46"/>
      <c r="D68" s="137"/>
      <c r="E68" s="137"/>
      <c r="F68" s="302"/>
      <c r="G68" s="302"/>
      <c r="H68" s="302"/>
      <c r="I68" s="302"/>
      <c r="J68" s="302"/>
      <c r="K68" s="302"/>
      <c r="L68" s="302"/>
      <c r="M68" s="302"/>
      <c r="N68" s="212"/>
      <c r="O68" s="538" t="s">
        <v>391</v>
      </c>
      <c r="P68" s="539">
        <v>6</v>
      </c>
      <c r="S68" s="299"/>
      <c r="T68" s="297"/>
      <c r="U68" s="297"/>
      <c r="X68" s="516"/>
      <c r="Y68" s="515"/>
      <c r="Z68" s="152"/>
    </row>
    <row r="69" spans="1:26" ht="15.75" customHeight="1" thickBot="1" x14ac:dyDescent="0.25">
      <c r="B69" s="224" t="s">
        <v>52</v>
      </c>
      <c r="C69" s="225"/>
      <c r="D69" s="225"/>
      <c r="E69" s="225"/>
      <c r="F69" s="225"/>
      <c r="G69" s="225"/>
      <c r="H69" s="225"/>
      <c r="I69" s="225"/>
      <c r="J69" s="225"/>
      <c r="K69" s="225"/>
      <c r="L69" s="225"/>
      <c r="M69" s="226"/>
      <c r="N69" s="212"/>
      <c r="O69" s="538" t="s">
        <v>392</v>
      </c>
      <c r="P69" s="539">
        <v>6</v>
      </c>
      <c r="S69" s="299">
        <v>1</v>
      </c>
      <c r="T69" s="297"/>
      <c r="U69" s="297"/>
      <c r="X69" s="516"/>
      <c r="Y69" s="515"/>
      <c r="Z69" s="152"/>
    </row>
    <row r="70" spans="1:26" ht="15" x14ac:dyDescent="0.2">
      <c r="B70" s="13"/>
      <c r="C70" s="14"/>
      <c r="D70" s="298"/>
      <c r="E70" s="47"/>
      <c r="F70" s="14"/>
      <c r="G70" s="212"/>
      <c r="H70" s="212"/>
      <c r="I70" s="212"/>
      <c r="J70" s="212"/>
      <c r="K70" s="212"/>
      <c r="L70" s="212"/>
      <c r="M70" s="213"/>
      <c r="N70" s="212"/>
      <c r="O70" s="538" t="s">
        <v>393</v>
      </c>
      <c r="P70" s="539">
        <v>5</v>
      </c>
      <c r="S70" s="299">
        <v>0.71</v>
      </c>
      <c r="T70" s="297"/>
      <c r="U70" s="297"/>
      <c r="X70" s="516"/>
      <c r="Y70" s="515"/>
      <c r="Z70" s="152"/>
    </row>
    <row r="71" spans="1:26" thickBot="1" x14ac:dyDescent="0.25">
      <c r="B71" s="13"/>
      <c r="C71" s="14"/>
      <c r="D71" s="300"/>
      <c r="E71" s="301"/>
      <c r="F71" s="302"/>
      <c r="G71" s="302"/>
      <c r="H71" s="302"/>
      <c r="I71" s="302"/>
      <c r="J71" s="302"/>
      <c r="K71" s="302"/>
      <c r="L71" s="302"/>
      <c r="M71" s="302"/>
      <c r="N71" s="212"/>
      <c r="O71" s="538" t="s">
        <v>394</v>
      </c>
      <c r="P71" s="539">
        <v>5</v>
      </c>
      <c r="S71" s="299">
        <v>1</v>
      </c>
      <c r="T71" s="297"/>
      <c r="U71" s="297"/>
      <c r="X71" s="516"/>
      <c r="Y71" s="515"/>
      <c r="Z71" s="152"/>
    </row>
    <row r="72" spans="1:26" thickBot="1" x14ac:dyDescent="0.25">
      <c r="B72" s="242"/>
      <c r="C72" s="212"/>
      <c r="D72" s="592" t="s">
        <v>233</v>
      </c>
      <c r="E72" s="593"/>
      <c r="F72" s="302"/>
      <c r="G72" s="302"/>
      <c r="H72" s="302"/>
      <c r="I72" s="302"/>
      <c r="J72" s="302"/>
      <c r="K72" s="302"/>
      <c r="L72" s="302"/>
      <c r="M72" s="302"/>
      <c r="N72" s="212"/>
      <c r="O72" s="538" t="s">
        <v>395</v>
      </c>
      <c r="P72" s="539">
        <v>5</v>
      </c>
      <c r="S72" s="299">
        <v>0.93</v>
      </c>
      <c r="T72" s="297"/>
      <c r="U72" s="297"/>
      <c r="X72" s="516"/>
      <c r="Y72" s="515"/>
      <c r="Z72" s="152"/>
    </row>
    <row r="73" spans="1:26" ht="25.5" customHeight="1" thickBot="1" x14ac:dyDescent="0.25">
      <c r="B73" s="45" t="s">
        <v>53</v>
      </c>
      <c r="C73" s="46"/>
      <c r="D73" s="614"/>
      <c r="E73" s="615"/>
      <c r="F73" s="302"/>
      <c r="G73" s="302"/>
      <c r="H73" s="302"/>
      <c r="I73" s="302"/>
      <c r="J73" s="302"/>
      <c r="K73" s="302"/>
      <c r="L73" s="302"/>
      <c r="M73" s="302"/>
      <c r="N73" s="212"/>
      <c r="O73" s="538" t="s">
        <v>209</v>
      </c>
      <c r="P73" s="539">
        <v>4</v>
      </c>
      <c r="S73" s="299">
        <v>0.6</v>
      </c>
      <c r="T73" s="297"/>
      <c r="U73" s="297" t="b">
        <v>1</v>
      </c>
      <c r="X73" s="516"/>
      <c r="Y73" s="515"/>
      <c r="Z73" s="152"/>
    </row>
    <row r="74" spans="1:26" thickBot="1" x14ac:dyDescent="0.25">
      <c r="B74" s="45"/>
      <c r="C74" s="46"/>
      <c r="D74" s="138"/>
      <c r="E74" s="138"/>
      <c r="F74" s="302"/>
      <c r="G74" s="302"/>
      <c r="H74" s="302"/>
      <c r="I74" s="302"/>
      <c r="J74" s="302"/>
      <c r="K74" s="302"/>
      <c r="L74" s="302"/>
      <c r="M74" s="302"/>
      <c r="N74" s="212"/>
      <c r="O74" s="538" t="s">
        <v>396</v>
      </c>
      <c r="P74" s="539">
        <v>4</v>
      </c>
      <c r="S74" s="299"/>
      <c r="T74" s="297"/>
      <c r="U74" s="297"/>
      <c r="X74" s="516"/>
      <c r="Y74" s="515"/>
      <c r="Z74" s="152"/>
    </row>
    <row r="75" spans="1:26" ht="13.5" thickBot="1" x14ac:dyDescent="0.25">
      <c r="B75" s="224" t="s">
        <v>54</v>
      </c>
      <c r="C75" s="225"/>
      <c r="D75" s="225"/>
      <c r="E75" s="225"/>
      <c r="F75" s="225"/>
      <c r="G75" s="225"/>
      <c r="H75" s="225"/>
      <c r="I75" s="225"/>
      <c r="J75" s="225"/>
      <c r="K75" s="225"/>
      <c r="L75" s="225"/>
      <c r="M75" s="226"/>
      <c r="N75" s="212"/>
      <c r="O75" s="162"/>
      <c r="P75" s="162"/>
      <c r="S75" s="299">
        <v>0.9</v>
      </c>
      <c r="T75" s="297"/>
      <c r="U75" s="297" t="b">
        <v>0</v>
      </c>
      <c r="X75" s="516"/>
      <c r="Y75" s="515"/>
      <c r="Z75" s="152"/>
    </row>
    <row r="76" spans="1:26" ht="13.5" thickBot="1" x14ac:dyDescent="0.25">
      <c r="B76" s="139"/>
      <c r="C76" s="140"/>
      <c r="D76" s="141"/>
      <c r="E76" s="93"/>
      <c r="F76" s="93"/>
      <c r="G76" s="93"/>
      <c r="H76" s="93"/>
      <c r="I76" s="93"/>
      <c r="J76" s="93"/>
      <c r="K76" s="93"/>
      <c r="L76" s="93"/>
      <c r="M76" s="94"/>
      <c r="N76" s="212"/>
      <c r="O76" s="162"/>
      <c r="P76" s="162"/>
      <c r="S76" s="299"/>
      <c r="T76" s="297"/>
      <c r="U76" s="297"/>
      <c r="X76" s="516"/>
      <c r="Y76" s="515"/>
      <c r="Z76" s="152"/>
    </row>
    <row r="77" spans="1:26" ht="26.1" customHeight="1" thickBot="1" x14ac:dyDescent="0.25">
      <c r="B77" s="242"/>
      <c r="C77" s="15" t="s">
        <v>100</v>
      </c>
      <c r="D77" s="6">
        <f>IF(C10="MEF",'Indicadores Sectoriales MEF'!F41,IF(C10="MIEM",'Indicadores Sectoriales MIEM'!D32,IF(C10="MINTUR",'Indicadores Sectoriales MINTUR'!E44,IF(C10="MGAP",'Indicadores Sectoriales MGAP'!E64,0))))</f>
        <v>0</v>
      </c>
      <c r="E77" s="212"/>
      <c r="F77" s="212"/>
      <c r="G77" s="212"/>
      <c r="H77" s="212"/>
      <c r="I77" s="212"/>
      <c r="J77" s="212"/>
      <c r="K77" s="212"/>
      <c r="L77" s="212"/>
      <c r="M77" s="213"/>
      <c r="N77" s="212"/>
      <c r="O77" s="162"/>
      <c r="P77" s="162"/>
      <c r="S77" s="299">
        <v>0.25</v>
      </c>
      <c r="T77" s="297"/>
      <c r="U77" s="297"/>
      <c r="X77" s="516"/>
      <c r="Y77" s="515"/>
      <c r="Z77" s="152"/>
    </row>
    <row r="78" spans="1:26" ht="13.5" thickBot="1" x14ac:dyDescent="0.25">
      <c r="B78" s="242"/>
      <c r="C78" s="16"/>
      <c r="D78" s="7"/>
      <c r="E78" s="212"/>
      <c r="F78" s="212"/>
      <c r="G78" s="212"/>
      <c r="H78" s="212"/>
      <c r="I78" s="212"/>
      <c r="J78" s="212"/>
      <c r="K78" s="212"/>
      <c r="L78" s="212"/>
      <c r="M78" s="213"/>
      <c r="N78" s="212"/>
      <c r="O78" s="132"/>
      <c r="P78" s="106"/>
      <c r="S78" s="299">
        <v>0.42</v>
      </c>
      <c r="T78" s="297"/>
      <c r="U78" s="297"/>
      <c r="X78" s="151"/>
      <c r="Y78" s="152"/>
      <c r="Z78" s="152"/>
    </row>
    <row r="79" spans="1:26" ht="26.1" customHeight="1" thickBot="1" x14ac:dyDescent="0.25">
      <c r="A79" s="323"/>
      <c r="B79" s="594" t="s">
        <v>20</v>
      </c>
      <c r="C79" s="595"/>
      <c r="D79" s="595"/>
      <c r="E79" s="595"/>
      <c r="F79" s="595"/>
      <c r="G79" s="595"/>
      <c r="H79" s="595"/>
      <c r="I79" s="595"/>
      <c r="J79" s="595"/>
      <c r="K79" s="595"/>
      <c r="L79" s="595"/>
      <c r="M79" s="596"/>
      <c r="N79" s="212"/>
      <c r="O79" s="132"/>
      <c r="P79" s="106"/>
      <c r="S79" s="299">
        <v>0.05</v>
      </c>
      <c r="T79" s="297"/>
      <c r="U79" s="297"/>
      <c r="X79" s="151"/>
      <c r="Y79" s="152"/>
      <c r="Z79" s="152"/>
    </row>
    <row r="80" spans="1:26" ht="13.5" thickBot="1" x14ac:dyDescent="0.25">
      <c r="B80" s="242"/>
      <c r="C80" s="212"/>
      <c r="D80" s="212"/>
      <c r="E80" s="212"/>
      <c r="F80" s="212"/>
      <c r="G80" s="212"/>
      <c r="H80" s="212"/>
      <c r="I80" s="212"/>
      <c r="J80" s="212"/>
      <c r="K80" s="212"/>
      <c r="L80" s="212"/>
      <c r="M80" s="213"/>
      <c r="N80" s="212"/>
      <c r="O80" s="132"/>
      <c r="P80" s="106"/>
      <c r="S80" s="299">
        <v>0.1</v>
      </c>
      <c r="T80" s="297"/>
      <c r="U80" s="297"/>
      <c r="X80" s="151"/>
      <c r="Y80" s="152"/>
      <c r="Z80" s="152"/>
    </row>
    <row r="81" spans="2:26" ht="31.5" customHeight="1" thickBot="1" x14ac:dyDescent="0.25">
      <c r="B81" s="329" t="s">
        <v>21</v>
      </c>
      <c r="C81" s="330" t="s">
        <v>22</v>
      </c>
      <c r="D81" s="330" t="s">
        <v>3</v>
      </c>
      <c r="E81" s="330" t="s">
        <v>6</v>
      </c>
      <c r="F81" s="331" t="s">
        <v>23</v>
      </c>
      <c r="G81" s="212"/>
      <c r="H81" s="212"/>
      <c r="I81" s="212"/>
      <c r="J81" s="212"/>
      <c r="K81" s="212"/>
      <c r="L81" s="212"/>
      <c r="M81" s="213"/>
      <c r="N81" s="212"/>
      <c r="O81" s="132" t="s">
        <v>211</v>
      </c>
      <c r="P81" s="106">
        <v>10</v>
      </c>
      <c r="S81" s="299">
        <v>0.9</v>
      </c>
      <c r="T81" s="297"/>
      <c r="U81" s="297"/>
      <c r="X81" s="151"/>
      <c r="Y81" s="152"/>
      <c r="Z81" s="152"/>
    </row>
    <row r="82" spans="2:26" ht="35.25" customHeight="1" thickTop="1" x14ac:dyDescent="0.2">
      <c r="B82" s="332" t="s">
        <v>37</v>
      </c>
      <c r="C82" s="333" t="s">
        <v>182</v>
      </c>
      <c r="D82" s="150">
        <f>IF(C22="",0,IF(C13="",0,IF(D35=0,0,IF(C13&lt;=DATE(2020,12,31),(MIN(D35/POWER((S19/1000000),1/3)+1,10)),(MIN(D35/POWER((S19/1000000),1/3),10))))))</f>
        <v>0</v>
      </c>
      <c r="E82" s="303">
        <v>0.5</v>
      </c>
      <c r="F82" s="304">
        <f>ROUND(D82*E82,2)</f>
        <v>0</v>
      </c>
      <c r="G82" s="212"/>
      <c r="H82" s="212"/>
      <c r="I82" s="212"/>
      <c r="J82" s="212"/>
      <c r="K82" s="212"/>
      <c r="L82" s="212"/>
      <c r="M82" s="213"/>
      <c r="N82" s="212"/>
      <c r="O82" s="132" t="s">
        <v>212</v>
      </c>
      <c r="P82" s="106">
        <v>10</v>
      </c>
      <c r="S82" s="299">
        <v>0.08</v>
      </c>
      <c r="T82" s="297"/>
      <c r="U82" s="297"/>
    </row>
    <row r="83" spans="2:26" ht="40.5" customHeight="1" x14ac:dyDescent="0.2">
      <c r="B83" s="334" t="s">
        <v>38</v>
      </c>
      <c r="C83" s="335" t="s">
        <v>366</v>
      </c>
      <c r="D83" s="305">
        <f>IF(C22="",0,MIN(IF(AND(C22&lt;=3500000,D43&gt;=75000),(((D43-75000)/37500)+1),IF(AND(C22&lt;=14000000,D43&gt;=250000),(((D43-250000)/125000)+1),IF(AND(C22&lt;=70000000,D43&gt;=350000),(((D43-350000)/175000)+1),IF(AND(C22&lt;=140000000,D43&gt;=450000),(((D43-450000)/225000)+1),IF(AND(C22&lt;=250000000,D43&gt;=550000),(((D43-550000)/275000)+1),IF(AND(C22&lt;=500000000,D43&gt;=650000),(((D43-650000)/325000)+1),IF(AND(C22&gt;500000000,D43&gt;=750000),(((D43-750000)/375000)+1)))))))),10))</f>
        <v>0</v>
      </c>
      <c r="E83" s="306">
        <v>0.2</v>
      </c>
      <c r="F83" s="304">
        <f t="shared" ref="F83:F86" si="2">ROUND(D83*E83,2)</f>
        <v>0</v>
      </c>
      <c r="G83" s="212"/>
      <c r="H83" s="212"/>
      <c r="I83" s="212"/>
      <c r="J83" s="212"/>
      <c r="K83" s="212"/>
      <c r="L83" s="212"/>
      <c r="M83" s="213"/>
      <c r="N83" s="212"/>
      <c r="O83" s="132" t="s">
        <v>213</v>
      </c>
      <c r="P83" s="106">
        <v>10</v>
      </c>
      <c r="S83" s="299">
        <v>0.75</v>
      </c>
      <c r="X83" s="336"/>
      <c r="Y83" s="337"/>
      <c r="Z83" s="105"/>
    </row>
    <row r="84" spans="2:26" ht="30.75" customHeight="1" x14ac:dyDescent="0.2">
      <c r="B84" s="334" t="s">
        <v>7</v>
      </c>
      <c r="C84" s="338" t="s">
        <v>397</v>
      </c>
      <c r="D84" s="307">
        <f>IF(D50&lt;&gt;0,D50,IF(F58&lt;&gt;0,F58,F61))</f>
        <v>0</v>
      </c>
      <c r="E84" s="308">
        <v>0.15</v>
      </c>
      <c r="F84" s="304">
        <f t="shared" si="2"/>
        <v>0</v>
      </c>
      <c r="G84" s="578"/>
      <c r="H84" s="579"/>
      <c r="I84" s="579"/>
      <c r="J84" s="212"/>
      <c r="K84" s="212"/>
      <c r="L84" s="212"/>
      <c r="M84" s="213"/>
      <c r="N84" s="212"/>
      <c r="O84" s="132" t="s">
        <v>214</v>
      </c>
      <c r="P84" s="106">
        <v>10</v>
      </c>
      <c r="S84" s="299">
        <v>0.81</v>
      </c>
      <c r="X84" s="157"/>
      <c r="Y84" s="158"/>
      <c r="Z84" s="158"/>
    </row>
    <row r="85" spans="2:26" ht="30.75" customHeight="1" x14ac:dyDescent="0.2">
      <c r="B85" s="334" t="s">
        <v>39</v>
      </c>
      <c r="C85" s="339" t="s">
        <v>40</v>
      </c>
      <c r="D85" s="307">
        <f>IF(D67="",0,MIN((D67/C22/0.05),10))</f>
        <v>0</v>
      </c>
      <c r="E85" s="308">
        <v>0.2</v>
      </c>
      <c r="F85" s="304">
        <f t="shared" si="2"/>
        <v>0</v>
      </c>
      <c r="G85" s="212"/>
      <c r="H85" s="309"/>
      <c r="I85" s="212"/>
      <c r="J85" s="212"/>
      <c r="K85" s="212"/>
      <c r="L85" s="212"/>
      <c r="M85" s="213"/>
      <c r="N85" s="212"/>
      <c r="O85" s="162" t="s">
        <v>215</v>
      </c>
      <c r="P85" s="162">
        <v>10</v>
      </c>
      <c r="X85" s="157"/>
      <c r="Y85" s="158"/>
      <c r="Z85" s="158"/>
    </row>
    <row r="86" spans="2:26" ht="30.75" customHeight="1" x14ac:dyDescent="0.2">
      <c r="B86" s="334" t="s">
        <v>41</v>
      </c>
      <c r="C86" s="339" t="s">
        <v>42</v>
      </c>
      <c r="D86" s="307">
        <f>IF(D73="",0,MIN((D73/C22/0.05),10))</f>
        <v>0</v>
      </c>
      <c r="E86" s="306">
        <v>0.2</v>
      </c>
      <c r="F86" s="304">
        <f t="shared" si="2"/>
        <v>0</v>
      </c>
      <c r="G86" s="212"/>
      <c r="H86" s="212"/>
      <c r="I86" s="212"/>
      <c r="J86" s="212"/>
      <c r="K86" s="212"/>
      <c r="L86" s="212"/>
      <c r="M86" s="213"/>
      <c r="N86" s="212"/>
      <c r="O86" s="162" t="s">
        <v>216</v>
      </c>
      <c r="P86" s="162">
        <v>10</v>
      </c>
      <c r="X86" s="157"/>
      <c r="Y86" s="158"/>
      <c r="Z86" s="158"/>
    </row>
    <row r="87" spans="2:26" ht="30.75" customHeight="1" thickBot="1" x14ac:dyDescent="0.25">
      <c r="B87" s="340" t="s">
        <v>24</v>
      </c>
      <c r="C87" s="389" t="s">
        <v>367</v>
      </c>
      <c r="D87" s="310">
        <f>D77</f>
        <v>0</v>
      </c>
      <c r="E87" s="311">
        <v>0.25</v>
      </c>
      <c r="F87" s="312">
        <f>ROUND(D87*E87,2)</f>
        <v>0</v>
      </c>
      <c r="G87" s="609" t="str">
        <f>IF(F82+F83+F85+F86+F87&lt;1,"Para acceder al régimen las empresas deberán alcanzar como mínimo 1 punto en total entre los siguientes indicadores: Generación de empleo; Aumento de exportaciones; Producción más Limpia; I+D+i; e Indicador Sectorial","")</f>
        <v>Para acceder al régimen las empresas deberán alcanzar como mínimo 1 punto en total entre los siguientes indicadores: Generación de empleo; Aumento de exportaciones; Producción más Limpia; I+D+i; e Indicador Sectorial</v>
      </c>
      <c r="H87" s="610"/>
      <c r="I87" s="610"/>
      <c r="J87" s="212"/>
      <c r="K87" s="212"/>
      <c r="L87" s="212"/>
      <c r="M87" s="213"/>
      <c r="N87" s="212"/>
      <c r="O87" s="132" t="s">
        <v>217</v>
      </c>
      <c r="P87" s="162">
        <v>9</v>
      </c>
      <c r="X87" s="157"/>
      <c r="Y87" s="158"/>
      <c r="Z87" s="158"/>
    </row>
    <row r="88" spans="2:26" ht="37.5" customHeight="1" thickBot="1" x14ac:dyDescent="0.25">
      <c r="B88" s="592" t="s">
        <v>25</v>
      </c>
      <c r="C88" s="593"/>
      <c r="D88" s="491">
        <f>SUM(D82:D87)</f>
        <v>0</v>
      </c>
      <c r="E88" s="490"/>
      <c r="F88" s="92">
        <f>ROUND(SUM(F82:F87),2)</f>
        <v>0</v>
      </c>
      <c r="G88" s="609"/>
      <c r="H88" s="610"/>
      <c r="I88" s="610"/>
      <c r="J88" s="212"/>
      <c r="K88" s="212"/>
      <c r="L88" s="212"/>
      <c r="M88" s="213"/>
      <c r="N88" s="212"/>
      <c r="O88" s="132" t="s">
        <v>218</v>
      </c>
      <c r="P88" s="162">
        <v>9</v>
      </c>
      <c r="X88" s="157"/>
      <c r="Y88" s="158"/>
      <c r="Z88" s="158"/>
    </row>
    <row r="89" spans="2:26" ht="25.5" x14ac:dyDescent="0.2">
      <c r="B89" s="149" t="s">
        <v>207</v>
      </c>
      <c r="C89" s="212"/>
      <c r="D89" s="212"/>
      <c r="E89" s="212"/>
      <c r="F89" s="11"/>
      <c r="G89" s="212"/>
      <c r="H89" s="212"/>
      <c r="I89" s="212"/>
      <c r="J89" s="212"/>
      <c r="K89" s="212"/>
      <c r="L89" s="212"/>
      <c r="M89" s="213"/>
      <c r="N89" s="212"/>
      <c r="O89" s="132" t="s">
        <v>219</v>
      </c>
      <c r="P89" s="105">
        <v>9</v>
      </c>
      <c r="X89" s="157"/>
      <c r="Y89" s="158"/>
      <c r="Z89" s="158"/>
    </row>
    <row r="90" spans="2:26" ht="27" customHeight="1" x14ac:dyDescent="0.2">
      <c r="B90" s="8"/>
      <c r="C90" s="212"/>
      <c r="D90" s="212"/>
      <c r="E90" s="212"/>
      <c r="F90" s="212"/>
      <c r="G90" s="212"/>
      <c r="H90" s="212"/>
      <c r="I90" s="212"/>
      <c r="J90" s="212"/>
      <c r="K90" s="212"/>
      <c r="L90" s="212"/>
      <c r="M90" s="213"/>
      <c r="N90" s="212"/>
      <c r="O90" s="132" t="s">
        <v>220</v>
      </c>
      <c r="P90" s="105">
        <v>9</v>
      </c>
      <c r="X90" s="157"/>
      <c r="Y90" s="158"/>
      <c r="Z90" s="158"/>
    </row>
    <row r="91" spans="2:26" ht="21" customHeight="1" thickBot="1" x14ac:dyDescent="0.25">
      <c r="B91" s="242"/>
      <c r="C91" s="212"/>
      <c r="D91" s="212"/>
      <c r="E91" s="212"/>
      <c r="F91" s="212"/>
      <c r="G91" s="212"/>
      <c r="H91" s="27"/>
      <c r="I91" s="212"/>
      <c r="J91" s="212"/>
      <c r="K91" s="212"/>
      <c r="L91" s="212"/>
      <c r="M91" s="213"/>
      <c r="N91" s="212"/>
      <c r="O91" s="162" t="s">
        <v>221</v>
      </c>
      <c r="P91" s="105">
        <v>9</v>
      </c>
      <c r="X91" s="157"/>
      <c r="Y91" s="158"/>
      <c r="Z91" s="158"/>
    </row>
    <row r="92" spans="2:26" ht="26.1" customHeight="1" thickBot="1" x14ac:dyDescent="0.25">
      <c r="B92" s="341" t="s">
        <v>26</v>
      </c>
      <c r="C92" s="231"/>
      <c r="D92" s="313">
        <f>IF(SUM(F82,F83,F85,F86,F87)&lt;1,0,ROUND(MIN(((((F88-1)/9)*0.7)+0.3),1),4))</f>
        <v>0</v>
      </c>
      <c r="E92" s="314" t="str">
        <f>IF(AND(D92&gt;0,I16="SI",C22&lt;=3500000),"+10% extra para empresas MyPEs =&gt;","")</f>
        <v/>
      </c>
      <c r="F92" s="300"/>
      <c r="G92" s="342"/>
      <c r="H92" s="315">
        <f>IF(E92="",0,(MIN(IF(E92="","",D92+0.1),1)))</f>
        <v>0</v>
      </c>
      <c r="I92" s="212"/>
      <c r="J92" s="212"/>
      <c r="K92" s="212"/>
      <c r="L92" s="212"/>
      <c r="M92" s="213"/>
      <c r="N92" s="212"/>
      <c r="O92" s="162" t="s">
        <v>222</v>
      </c>
      <c r="P92" s="105">
        <v>9</v>
      </c>
    </row>
    <row r="93" spans="2:26" ht="20.25" customHeight="1" x14ac:dyDescent="0.2">
      <c r="B93" s="8"/>
      <c r="C93" s="27"/>
      <c r="D93" s="316"/>
      <c r="E93" s="535" t="str">
        <f>IF(C18="","",IF(AND(C18="SI",G18&lt;&gt;"Otras actividades"),"15% extra para usuarios de Parque Industrial =&gt;",IF(AND(C18="SI",G18="Otras actividades"),"5% extra para usuarios de Parque Industrial =&gt;","")))</f>
        <v/>
      </c>
      <c r="F93" s="343"/>
      <c r="G93" s="5"/>
      <c r="H93" s="536">
        <f>IF(SUM(F82,F83,F85,F86,F87)&lt;1,0,IF(C18="NO",0,IF(AND(C18="SI",G18&lt;&gt;"Otras actividades",H92&lt;&gt;0),H92*(1+0.15*C26/C22),IF(AND(C18="SI",G18="Otras actividades",H92&lt;&gt;0),H92*(1.05*C26/C22),IF(AND(C18="SI",G18&lt;&gt;"Otras actividades",H92=0),ROUND(MIN(((((F88-1)/9)*0.7)+0.3),1),4)*(1+0.15*(C26/C22)),IF(AND(C18="SI",G18="Otras actividades",H92=0),ROUND(MIN(((((F88-1)/9)*0.7)+0.3),1),4)*(1+0.05*(C26/C22))))))))</f>
        <v>0</v>
      </c>
      <c r="I93" s="212"/>
      <c r="J93" s="212"/>
      <c r="K93" s="212"/>
      <c r="L93" s="212"/>
      <c r="M93" s="213"/>
      <c r="N93" s="212"/>
      <c r="O93" s="132" t="s">
        <v>223</v>
      </c>
      <c r="P93" s="105">
        <v>8</v>
      </c>
    </row>
    <row r="94" spans="2:26" ht="20.25" customHeight="1" thickBot="1" x14ac:dyDescent="0.25">
      <c r="B94" s="242"/>
      <c r="C94" s="212"/>
      <c r="D94" s="212"/>
      <c r="E94" s="212"/>
      <c r="F94" s="317"/>
      <c r="G94" s="5" t="str">
        <f>IF(F18="SI",IF(AND(C18="SI",H92=""),H93+((#REF!/C22)*15%),IF(AND(H92&gt;0,H92&lt;&gt;""),(H93+((#REF!/C22)*15%+20%))))*1.1,"")</f>
        <v/>
      </c>
      <c r="H94" s="318" t="str">
        <f>IF(G94&lt;&gt;"",MIN(G94,100%),"")</f>
        <v/>
      </c>
      <c r="I94" s="212"/>
      <c r="J94" s="212"/>
      <c r="K94" s="212"/>
      <c r="L94" s="212"/>
      <c r="M94" s="213"/>
      <c r="N94" s="212"/>
      <c r="O94" s="132" t="s">
        <v>224</v>
      </c>
      <c r="P94" s="105">
        <v>8</v>
      </c>
    </row>
    <row r="95" spans="2:26" ht="26.1" customHeight="1" thickBot="1" x14ac:dyDescent="0.25">
      <c r="B95" s="230" t="s">
        <v>27</v>
      </c>
      <c r="C95" s="231"/>
      <c r="D95" s="319">
        <f>(MAX(H93,H92,D92)*C22)</f>
        <v>0</v>
      </c>
      <c r="E95" s="212"/>
      <c r="F95" s="212"/>
      <c r="G95" s="1"/>
      <c r="H95" s="212"/>
      <c r="I95" s="212"/>
      <c r="J95" s="212"/>
      <c r="K95" s="212"/>
      <c r="L95" s="212"/>
      <c r="M95" s="213"/>
      <c r="N95" s="212"/>
    </row>
    <row r="96" spans="2:26" ht="15.75" customHeight="1" x14ac:dyDescent="0.2">
      <c r="B96" s="242"/>
      <c r="C96" s="212"/>
      <c r="D96" s="212"/>
      <c r="E96" s="212"/>
      <c r="F96" s="212"/>
      <c r="G96" s="212"/>
      <c r="H96" s="212"/>
      <c r="I96" s="212"/>
      <c r="J96" s="212"/>
      <c r="K96" s="212"/>
      <c r="L96" s="212"/>
      <c r="M96" s="213"/>
      <c r="N96" s="212"/>
    </row>
    <row r="97" spans="1:22" ht="15.75" customHeight="1" thickBot="1" x14ac:dyDescent="0.25">
      <c r="B97" s="242"/>
      <c r="C97" s="57"/>
      <c r="D97" s="320"/>
      <c r="E97" s="212"/>
      <c r="F97" s="212"/>
      <c r="G97" s="212"/>
      <c r="H97" s="212"/>
      <c r="I97" s="212"/>
      <c r="J97" s="212"/>
      <c r="K97" s="212"/>
      <c r="L97" s="212"/>
      <c r="M97" s="213"/>
      <c r="N97" s="212"/>
    </row>
    <row r="98" spans="1:22" ht="24" customHeight="1" thickBot="1" x14ac:dyDescent="0.25">
      <c r="B98" s="341" t="s">
        <v>28</v>
      </c>
      <c r="C98" s="91"/>
      <c r="D98" s="103">
        <f>ROUND(IF(F82+F83+F85+F86+F87&lt;1,0,IF(C22&lt;=3500000,MIN(((((F88-1)*12)/9)+4),16),IF(C22&lt;=14000000,MIN(((((F88-1)*13)/9)+4),17),IF(C22&lt;=70000000,MIN(((((F88-1)*14)/9)+4),18),IF(C22&lt;=140000000,MIN(((((F88-1)*16)/9)+4),20),IF(C22&lt;=250000000,MIN(((((F88-1)*18)/9)+4),22),IF(C22&lt;=500000000,MIN(((((F88-1)*20)/9)+4),24),MIN(((((F88-1)*21)/9)+4),25)))))))),0)</f>
        <v>0</v>
      </c>
      <c r="E98" s="314" t="str">
        <f>IF(AND(D98&gt;0,C22&lt;=3500000,I16="SI"),"1 año extra para empresas MyPEs=&gt;","")</f>
        <v/>
      </c>
      <c r="F98" s="300"/>
      <c r="G98" s="344"/>
      <c r="H98" s="321">
        <f>IF(E98="",0,INT(D98+1))</f>
        <v>0</v>
      </c>
      <c r="I98" s="212"/>
      <c r="J98" s="212"/>
      <c r="K98" s="212"/>
      <c r="L98" s="212"/>
      <c r="M98" s="213"/>
      <c r="N98" s="212"/>
    </row>
    <row r="99" spans="1:22" ht="27" customHeight="1" thickBot="1" x14ac:dyDescent="0.25">
      <c r="B99" s="258"/>
      <c r="C99" s="259"/>
      <c r="D99" s="246"/>
      <c r="E99" s="611" t="str">
        <f>IF(C14="","",IF(AND(C18="SI",G18&lt;&gt;"Otras actividades"),"15% extra para usuarios de Parque Industrial =&gt;",IF(AND(C18="SI",G18="Otras actividades"),"5% extra para usuarios de Parque Industrial =&gt;","")))</f>
        <v/>
      </c>
      <c r="F99" s="611"/>
      <c r="G99" s="259"/>
      <c r="H99" s="322">
        <f>IF(SUM(F82,F83,F85,F86,F87)&lt;1,0,IF(C18="NO",0,IF(AND(C18="SI",G18&lt;&gt;"Otras actividades",H98&lt;&gt;0),H98*(1+0.15*C26/C22),IF(AND(C18="SI",G18="Otras actividades",H98&lt;&gt;0),H98*(1+0.05*C26/C22),IF(AND(C18="SI",G18&lt;&gt;"Otras actividades",H98=0),D98*(1+0.15*(C26/C22)),IF(AND(C18="SI",G18="Otras actividades",H98=0),D98*(1+0.05*(C26/C22))))))))</f>
        <v>0</v>
      </c>
      <c r="I99" s="481"/>
      <c r="J99" s="259"/>
      <c r="K99" s="259"/>
      <c r="L99" s="259"/>
      <c r="M99" s="260"/>
      <c r="N99" s="212"/>
    </row>
    <row r="100" spans="1:22" s="275" customFormat="1" ht="26.1" customHeight="1" x14ac:dyDescent="0.2">
      <c r="A100" s="262"/>
      <c r="B100" s="212"/>
      <c r="C100" s="212"/>
      <c r="D100" s="212"/>
      <c r="E100" s="212"/>
      <c r="F100" s="212"/>
      <c r="G100" s="212"/>
      <c r="H100" s="212"/>
      <c r="I100" s="212"/>
      <c r="J100" s="212"/>
      <c r="K100" s="212"/>
      <c r="L100" s="212"/>
      <c r="M100" s="212"/>
      <c r="N100" s="240"/>
      <c r="Q100" s="328"/>
      <c r="R100" s="328"/>
      <c r="S100" s="328"/>
      <c r="T100" s="328"/>
      <c r="U100" s="328"/>
      <c r="V100" s="328"/>
    </row>
    <row r="101" spans="1:22" ht="52.5" customHeight="1" x14ac:dyDescent="0.2">
      <c r="B101" s="212"/>
      <c r="C101" s="212"/>
      <c r="D101" s="212"/>
      <c r="E101" s="212"/>
      <c r="F101" s="212"/>
      <c r="G101" s="212"/>
      <c r="H101" s="212"/>
      <c r="I101" s="212"/>
      <c r="J101" s="212"/>
      <c r="K101" s="212"/>
      <c r="L101" s="212"/>
      <c r="M101" s="212"/>
      <c r="N101" s="212"/>
    </row>
    <row r="102" spans="1:22" ht="15.75" customHeight="1" x14ac:dyDescent="0.2">
      <c r="B102" s="212"/>
      <c r="C102" s="212"/>
      <c r="D102" s="212"/>
      <c r="E102" s="212"/>
      <c r="F102" s="212"/>
      <c r="G102" s="212"/>
      <c r="H102" s="212"/>
      <c r="I102" s="212"/>
      <c r="J102" s="212"/>
      <c r="K102" s="212"/>
      <c r="L102" s="212"/>
      <c r="M102" s="212"/>
      <c r="N102" s="212"/>
    </row>
    <row r="103" spans="1:22" ht="26.1" customHeight="1" x14ac:dyDescent="0.2">
      <c r="B103" s="212"/>
      <c r="C103" s="212"/>
      <c r="D103" s="212"/>
      <c r="E103" s="212"/>
      <c r="F103" s="212"/>
      <c r="G103" s="212"/>
      <c r="H103" s="212"/>
      <c r="I103" s="212"/>
      <c r="J103" s="212"/>
      <c r="K103" s="212"/>
      <c r="L103" s="212"/>
      <c r="M103" s="212"/>
      <c r="N103" s="212"/>
    </row>
    <row r="104" spans="1:22" ht="39.950000000000003" customHeight="1" x14ac:dyDescent="0.2">
      <c r="J104" s="162"/>
      <c r="N104" s="212"/>
    </row>
    <row r="105" spans="1:22" ht="39.950000000000003" customHeight="1" x14ac:dyDescent="0.2">
      <c r="N105" s="212"/>
    </row>
    <row r="106" spans="1:22" ht="39.950000000000003" customHeight="1" x14ac:dyDescent="0.2">
      <c r="N106" s="212"/>
    </row>
    <row r="107" spans="1:22" ht="39.950000000000003" customHeight="1" x14ac:dyDescent="0.2">
      <c r="N107" s="212"/>
    </row>
    <row r="108" spans="1:22" ht="39.950000000000003" customHeight="1" x14ac:dyDescent="0.2">
      <c r="N108" s="212"/>
    </row>
    <row r="109" spans="1:22" ht="39.950000000000003" customHeight="1" x14ac:dyDescent="0.2">
      <c r="N109" s="212"/>
    </row>
    <row r="110" spans="1:22" ht="41.25" customHeight="1" x14ac:dyDescent="0.2">
      <c r="N110" s="212"/>
    </row>
    <row r="111" spans="1:22" ht="29.25" customHeight="1" x14ac:dyDescent="0.2">
      <c r="N111" s="212"/>
    </row>
    <row r="112" spans="1:22" ht="22.5" customHeight="1" x14ac:dyDescent="0.2">
      <c r="N112" s="212"/>
    </row>
    <row r="113" spans="14:14" ht="15.75" customHeight="1" x14ac:dyDescent="0.2">
      <c r="N113" s="212"/>
    </row>
    <row r="114" spans="14:14" ht="26.1" customHeight="1" x14ac:dyDescent="0.2">
      <c r="N114" s="212"/>
    </row>
    <row r="115" spans="14:14" ht="15.75" customHeight="1" x14ac:dyDescent="0.2">
      <c r="N115" s="212"/>
    </row>
    <row r="116" spans="14:14" ht="15.75" customHeight="1" x14ac:dyDescent="0.2">
      <c r="N116" s="212"/>
    </row>
    <row r="117" spans="14:14" ht="26.1" customHeight="1" x14ac:dyDescent="0.2">
      <c r="N117" s="212"/>
    </row>
    <row r="118" spans="14:14" ht="15.75" customHeight="1" x14ac:dyDescent="0.2">
      <c r="N118" s="212"/>
    </row>
    <row r="119" spans="14:14" ht="15.75" customHeight="1" x14ac:dyDescent="0.2">
      <c r="N119" s="212"/>
    </row>
    <row r="120" spans="14:14" ht="26.1" customHeight="1" x14ac:dyDescent="0.2">
      <c r="N120" s="212"/>
    </row>
    <row r="121" spans="14:14" ht="15.75" customHeight="1" x14ac:dyDescent="0.2">
      <c r="N121" s="212"/>
    </row>
    <row r="122" spans="14:14" ht="15.75" customHeight="1" x14ac:dyDescent="0.2">
      <c r="N122" s="212"/>
    </row>
    <row r="123" spans="14:14" ht="15.75" customHeight="1" x14ac:dyDescent="0.2">
      <c r="N123" s="212"/>
    </row>
    <row r="124" spans="14:14" ht="15.75" customHeight="1" x14ac:dyDescent="0.2">
      <c r="N124" s="212"/>
    </row>
  </sheetData>
  <sheetProtection algorithmName="SHA-512" hashValue="6b/dpH3b244h1g3bBcBfpltem+eKrzKfV5d9CZq5tqa4+V1snWRS+cLlnGI0Tezqf0uWbtgZX+AUETMLyJxsmA==" saltValue="Dq41OR2syxWwFGJmF6hhHg==" spinCount="100000" sheet="1" selectLockedCells="1"/>
  <mergeCells count="33">
    <mergeCell ref="E99:F99"/>
    <mergeCell ref="D66:E66"/>
    <mergeCell ref="D72:E72"/>
    <mergeCell ref="D67:E67"/>
    <mergeCell ref="D73:E73"/>
    <mergeCell ref="B88:C88"/>
    <mergeCell ref="B9:M9"/>
    <mergeCell ref="B20:M20"/>
    <mergeCell ref="B29:M29"/>
    <mergeCell ref="B30:M30"/>
    <mergeCell ref="B32:B33"/>
    <mergeCell ref="C10:C11"/>
    <mergeCell ref="B10:B11"/>
    <mergeCell ref="D13:E13"/>
    <mergeCell ref="E32:E33"/>
    <mergeCell ref="C32:C33"/>
    <mergeCell ref="E18:F18"/>
    <mergeCell ref="G18:I18"/>
    <mergeCell ref="D32:D33"/>
    <mergeCell ref="G87:I88"/>
    <mergeCell ref="B79:M79"/>
    <mergeCell ref="B37:M37"/>
    <mergeCell ref="F38:G38"/>
    <mergeCell ref="G84:I84"/>
    <mergeCell ref="D60:E60"/>
    <mergeCell ref="D61:E61"/>
    <mergeCell ref="E40:E41"/>
    <mergeCell ref="D40:D41"/>
    <mergeCell ref="M40:M41"/>
    <mergeCell ref="C40:C41"/>
    <mergeCell ref="L40:L41"/>
    <mergeCell ref="K40:K41"/>
    <mergeCell ref="B40:B43"/>
  </mergeCells>
  <conditionalFormatting sqref="D95">
    <cfRule type="expression" dxfId="34" priority="19" stopIfTrue="1">
      <formula>$F$82+$F$83+$F$85+$F$86+$F$87&lt;1</formula>
    </cfRule>
  </conditionalFormatting>
  <conditionalFormatting sqref="H92">
    <cfRule type="expression" dxfId="33" priority="9" stopIfTrue="1">
      <formula>$E$92=""</formula>
    </cfRule>
  </conditionalFormatting>
  <conditionalFormatting sqref="H98">
    <cfRule type="expression" dxfId="32" priority="8" stopIfTrue="1">
      <formula>$E$98=""</formula>
    </cfRule>
  </conditionalFormatting>
  <conditionalFormatting sqref="D98">
    <cfRule type="expression" dxfId="31" priority="6">
      <formula>$F$82+$F$83+$F$85+$F$86+$F$87&lt;1</formula>
    </cfRule>
  </conditionalFormatting>
  <conditionalFormatting sqref="F88">
    <cfRule type="expression" dxfId="30" priority="5">
      <formula>$F$82+$F$83+$F$85+$F$86+$F$87&lt;1</formula>
    </cfRule>
  </conditionalFormatting>
  <conditionalFormatting sqref="C26">
    <cfRule type="expression" dxfId="29" priority="4">
      <formula>OR($C$18="NO",$C$18="")</formula>
    </cfRule>
  </conditionalFormatting>
  <conditionalFormatting sqref="D92">
    <cfRule type="expression" dxfId="28" priority="3" stopIfTrue="1">
      <formula>$F$82+$F$83+$F$85+$F$86+$F$87&lt;1</formula>
    </cfRule>
  </conditionalFormatting>
  <conditionalFormatting sqref="H99">
    <cfRule type="expression" dxfId="27" priority="2">
      <formula>$E$99=""</formula>
    </cfRule>
  </conditionalFormatting>
  <conditionalFormatting sqref="H93">
    <cfRule type="expression" dxfId="26" priority="1" stopIfTrue="1">
      <formula>OR($C$18="NO",$C$18=0)</formula>
    </cfRule>
  </conditionalFormatting>
  <dataValidations count="13">
    <dataValidation operator="greaterThanOrEqual" allowBlank="1" showInputMessage="1" showErrorMessage="1" sqref="F16" xr:uid="{00000000-0002-0000-0400-000000000000}"/>
    <dataValidation type="list" allowBlank="1" showInputMessage="1" showErrorMessage="1" sqref="E38" xr:uid="{00000000-0002-0000-0400-000001000000}">
      <formula1>$X$37:$X$38</formula1>
    </dataValidation>
    <dataValidation type="list" allowBlank="1" showInputMessage="1" showErrorMessage="1" sqref="E70 E64 C38" xr:uid="{00000000-0002-0000-0400-000002000000}">
      <formula1>$W$37:$W$38</formula1>
    </dataValidation>
    <dataValidation operator="greaterThanOrEqual" allowBlank="1" showInputMessage="1" showErrorMessage="1" errorTitle="Monto de inversión" error="El monto total de la inversión no puede ser menor a la inversión en Parque Industrial.   " sqref="C22" xr:uid="{00000000-0002-0000-0400-000003000000}"/>
    <dataValidation type="decimal" operator="greaterThanOrEqual" allowBlank="1" showInputMessage="1" showErrorMessage="1" sqref="D67:D68 F22 I22 D73:D74" xr:uid="{00000000-0002-0000-0400-000004000000}">
      <formula1>0</formula1>
    </dataValidation>
    <dataValidation type="decimal" operator="greaterThanOrEqual" showInputMessage="1" showErrorMessage="1" sqref="F42" xr:uid="{00000000-0002-0000-0400-000005000000}">
      <formula1>0</formula1>
    </dataValidation>
    <dataValidation allowBlank="1" showErrorMessage="1" promptTitle="Tipo de Cambio $/US$" prompt="Busque el valor correspondiente en la columna D" sqref="H22" xr:uid="{00000000-0002-0000-0400-000006000000}"/>
    <dataValidation type="whole" allowBlank="1" showInputMessage="1" showErrorMessage="1" sqref="E71 E65" xr:uid="{00000000-0002-0000-0400-000007000000}">
      <formula1>1</formula1>
      <formula2>10</formula2>
    </dataValidation>
    <dataValidation type="list" allowBlank="1" showInputMessage="1" showErrorMessage="1" sqref="D61" xr:uid="{00000000-0002-0000-0400-000008000000}">
      <formula1>$O$81:$O$94</formula1>
    </dataValidation>
    <dataValidation type="list" allowBlank="1" showInputMessage="1" showErrorMessage="1" sqref="C50 C53:C57" xr:uid="{00000000-0002-0000-0400-000009000000}">
      <formula1>$O$56:$O$74</formula1>
    </dataValidation>
    <dataValidation type="list" allowBlank="1" showInputMessage="1" showErrorMessage="1" sqref="C18" xr:uid="{00000000-0002-0000-0400-00000A000000}">
      <formula1>$O$17:$O$18</formula1>
    </dataValidation>
    <dataValidation type="list" allowBlank="1" showInputMessage="1" showErrorMessage="1" sqref="G18" xr:uid="{00000000-0002-0000-0400-00000B000000}">
      <formula1>$P$8:$P$12</formula1>
    </dataValidation>
    <dataValidation type="list" allowBlank="1" showInputMessage="1" showErrorMessage="1" sqref="C10:C11" xr:uid="{00000000-0002-0000-0400-00000C000000}">
      <formula1>$O$9:$O$12</formula1>
    </dataValidation>
  </dataValidations>
  <hyperlinks>
    <hyperlink ref="E26" r:id="rId1" xr:uid="{00000000-0004-0000-0400-000000000000}"/>
    <hyperlink ref="G26" r:id="rId2" xr:uid="{00000000-0004-0000-0400-000001000000}"/>
  </hyperlinks>
  <pageMargins left="0.25" right="0.25" top="0.75" bottom="0.75" header="0.3" footer="0.3"/>
  <pageSetup paperSize="9" scale="38" orientation="portrait" horizontalDpi="4294967295" verticalDpi="4294967295" r:id="rId3"/>
  <headerFooter alignWithMargins="0"/>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fitToPage="1"/>
  </sheetPr>
  <dimension ref="A1:AR764"/>
  <sheetViews>
    <sheetView zoomScaleNormal="100" zoomScaleSheetLayoutView="90" workbookViewId="0">
      <selection activeCell="C9" sqref="C9:D9"/>
    </sheetView>
  </sheetViews>
  <sheetFormatPr baseColWidth="10" defaultRowHeight="12.75" x14ac:dyDescent="0.2"/>
  <cols>
    <col min="1" max="1" width="2.7109375" style="273" customWidth="1"/>
    <col min="2" max="2" width="21.85546875" style="162" customWidth="1"/>
    <col min="3" max="3" width="19.42578125" style="162" customWidth="1"/>
    <col min="4" max="6" width="15.7109375" style="162" customWidth="1"/>
    <col min="7" max="7" width="17.42578125" style="162" customWidth="1"/>
    <col min="8" max="8" width="21.140625" style="162" customWidth="1"/>
    <col min="9" max="9" width="16.5703125" style="162" customWidth="1"/>
    <col min="10" max="10" width="8.42578125" style="162" customWidth="1"/>
    <col min="11" max="11" width="7.42578125" style="162" customWidth="1"/>
    <col min="12" max="12" width="11.42578125" style="162" customWidth="1"/>
    <col min="13" max="13" width="5.42578125" style="162" hidden="1" customWidth="1"/>
    <col min="14" max="15" width="11.42578125" style="162" hidden="1" customWidth="1"/>
    <col min="16" max="16" width="14" style="162" hidden="1" customWidth="1"/>
    <col min="17" max="25" width="11.42578125" style="162" hidden="1" customWidth="1"/>
    <col min="26" max="26" width="11.85546875" style="43" hidden="1" customWidth="1"/>
    <col min="27" max="27" width="46.85546875" style="43" hidden="1" customWidth="1"/>
    <col min="28" max="28" width="23.28515625" style="43" hidden="1" customWidth="1"/>
    <col min="29" max="29" width="77.85546875" style="43" hidden="1" customWidth="1"/>
    <col min="30" max="44" width="11.42578125" style="162" hidden="1" customWidth="1"/>
    <col min="45" max="16384" width="11.42578125" style="162"/>
  </cols>
  <sheetData>
    <row r="1" spans="1:29" ht="13.5" thickBot="1" x14ac:dyDescent="0.25">
      <c r="A1" s="237"/>
      <c r="B1" s="238"/>
      <c r="C1" s="238"/>
      <c r="D1" s="238"/>
      <c r="E1" s="238"/>
      <c r="F1" s="238"/>
      <c r="G1" s="238"/>
      <c r="H1" s="238"/>
      <c r="I1" s="238"/>
      <c r="J1" s="238"/>
      <c r="K1" s="238"/>
      <c r="L1" s="238"/>
      <c r="M1" s="239"/>
      <c r="Z1" s="274" t="s">
        <v>108</v>
      </c>
      <c r="AA1" s="274" t="s">
        <v>103</v>
      </c>
      <c r="AB1" s="274" t="s">
        <v>104</v>
      </c>
      <c r="AC1" s="274" t="s">
        <v>79</v>
      </c>
    </row>
    <row r="2" spans="1:29" s="275" customFormat="1" ht="26.1" customHeight="1" thickBot="1" x14ac:dyDescent="0.25">
      <c r="A2" s="555" t="s">
        <v>29</v>
      </c>
      <c r="B2" s="556"/>
      <c r="C2" s="556"/>
      <c r="D2" s="556"/>
      <c r="E2" s="556"/>
      <c r="F2" s="556"/>
      <c r="G2" s="556"/>
      <c r="H2" s="556"/>
      <c r="I2" s="556"/>
      <c r="J2" s="556"/>
      <c r="K2" s="556"/>
      <c r="L2" s="557"/>
      <c r="M2" s="489"/>
      <c r="Z2" s="270" t="s">
        <v>116</v>
      </c>
      <c r="AA2" s="270" t="s">
        <v>105</v>
      </c>
      <c r="AB2" s="270" t="s">
        <v>1</v>
      </c>
      <c r="AC2" s="270" t="s">
        <v>111</v>
      </c>
    </row>
    <row r="3" spans="1:29" ht="38.25" customHeight="1" x14ac:dyDescent="0.2">
      <c r="A3" s="242"/>
      <c r="B3" s="630" t="s">
        <v>234</v>
      </c>
      <c r="C3" s="630"/>
      <c r="D3" s="630"/>
      <c r="E3" s="630"/>
      <c r="F3" s="630"/>
      <c r="G3" s="521"/>
      <c r="H3" s="521"/>
      <c r="I3" s="521"/>
      <c r="J3" s="521"/>
      <c r="K3" s="521"/>
      <c r="L3" s="522"/>
      <c r="M3" s="213"/>
      <c r="Z3" s="270" t="s">
        <v>109</v>
      </c>
      <c r="AA3" s="270" t="s">
        <v>106</v>
      </c>
      <c r="AB3" s="270" t="s">
        <v>1</v>
      </c>
      <c r="AC3" s="204" t="s">
        <v>111</v>
      </c>
    </row>
    <row r="4" spans="1:29" ht="13.5" customHeight="1" x14ac:dyDescent="0.2">
      <c r="A4" s="242"/>
      <c r="B4" s="521"/>
      <c r="C4" s="521"/>
      <c r="D4" s="521"/>
      <c r="E4" s="521"/>
      <c r="F4" s="521"/>
      <c r="G4" s="521"/>
      <c r="H4" s="521"/>
      <c r="I4" s="521"/>
      <c r="J4" s="521"/>
      <c r="K4" s="521"/>
      <c r="L4" s="522"/>
      <c r="M4" s="213"/>
      <c r="Z4" s="270" t="s">
        <v>116</v>
      </c>
      <c r="AA4" s="270" t="s">
        <v>107</v>
      </c>
      <c r="AB4" s="270" t="s">
        <v>1</v>
      </c>
      <c r="AC4" s="204" t="s">
        <v>112</v>
      </c>
    </row>
    <row r="5" spans="1:29" x14ac:dyDescent="0.2">
      <c r="A5" s="242"/>
      <c r="B5" s="246"/>
      <c r="C5" s="246"/>
      <c r="D5" s="246"/>
      <c r="E5" s="246"/>
      <c r="F5" s="246"/>
      <c r="G5" s="246"/>
      <c r="H5" s="246"/>
      <c r="I5" s="246"/>
      <c r="J5" s="246"/>
      <c r="K5" s="246"/>
      <c r="L5" s="246"/>
      <c r="M5" s="213"/>
      <c r="R5" s="525"/>
      <c r="S5" s="525"/>
      <c r="T5" s="526"/>
      <c r="Z5" s="270" t="s">
        <v>109</v>
      </c>
      <c r="AA5" s="270" t="s">
        <v>110</v>
      </c>
      <c r="AB5" s="270" t="s">
        <v>1</v>
      </c>
      <c r="AC5" s="204" t="s">
        <v>113</v>
      </c>
    </row>
    <row r="6" spans="1:29" s="23" customFormat="1" x14ac:dyDescent="0.2">
      <c r="A6" s="18"/>
      <c r="B6" s="27" t="s">
        <v>258</v>
      </c>
      <c r="C6" s="20"/>
      <c r="D6" s="20"/>
      <c r="E6" s="20"/>
      <c r="F6" s="20"/>
      <c r="G6" s="20"/>
      <c r="H6" s="21"/>
      <c r="I6" s="22"/>
      <c r="J6" s="22"/>
      <c r="K6" s="22"/>
      <c r="L6" s="212"/>
      <c r="M6" s="213"/>
      <c r="R6" s="162"/>
      <c r="S6" s="526"/>
      <c r="T6" s="526"/>
      <c r="Z6" s="270" t="s">
        <v>116</v>
      </c>
      <c r="AA6" s="270" t="s">
        <v>114</v>
      </c>
      <c r="AB6" s="270" t="s">
        <v>1</v>
      </c>
      <c r="AC6" s="204" t="s">
        <v>115</v>
      </c>
    </row>
    <row r="7" spans="1:29" s="23" customFormat="1" ht="11.25" customHeight="1" thickBot="1" x14ac:dyDescent="0.25">
      <c r="A7" s="18"/>
      <c r="B7" s="24"/>
      <c r="C7" s="22"/>
      <c r="D7" s="22"/>
      <c r="E7" s="22"/>
      <c r="F7" s="22"/>
      <c r="G7" s="22"/>
      <c r="H7" s="212"/>
      <c r="I7" s="22"/>
      <c r="J7" s="22"/>
      <c r="K7" s="22"/>
      <c r="L7" s="212"/>
      <c r="M7" s="213"/>
      <c r="R7" s="162"/>
      <c r="S7" s="162"/>
      <c r="T7" s="162"/>
      <c r="Z7" s="270" t="s">
        <v>109</v>
      </c>
      <c r="AA7" s="270" t="s">
        <v>117</v>
      </c>
      <c r="AB7" s="270" t="s">
        <v>1</v>
      </c>
      <c r="AC7" s="204" t="s">
        <v>118</v>
      </c>
    </row>
    <row r="8" spans="1:29" s="26" customFormat="1" ht="13.5" hidden="1" thickBot="1" x14ac:dyDescent="0.25">
      <c r="A8" s="25"/>
      <c r="B8" s="19"/>
      <c r="C8" s="19"/>
      <c r="D8" s="20"/>
      <c r="E8" s="20"/>
      <c r="F8" s="20"/>
      <c r="G8" s="20"/>
      <c r="H8" s="21"/>
      <c r="I8" s="20"/>
      <c r="J8" s="20"/>
      <c r="K8" s="20"/>
      <c r="L8" s="212"/>
      <c r="M8" s="213"/>
      <c r="R8" s="527"/>
      <c r="S8" s="527"/>
      <c r="T8" s="527"/>
      <c r="Z8" s="270" t="s">
        <v>109</v>
      </c>
      <c r="AA8" s="270" t="s">
        <v>119</v>
      </c>
      <c r="AB8" s="270" t="s">
        <v>1</v>
      </c>
      <c r="AC8" s="204" t="s">
        <v>118</v>
      </c>
    </row>
    <row r="9" spans="1:29" s="23" customFormat="1" ht="37.5" customHeight="1" thickBot="1" x14ac:dyDescent="0.25">
      <c r="A9" s="18"/>
      <c r="B9" s="48" t="s">
        <v>370</v>
      </c>
      <c r="C9" s="631"/>
      <c r="D9" s="632"/>
      <c r="E9" s="20"/>
      <c r="F9" s="20"/>
      <c r="G9" s="20"/>
      <c r="H9" s="21"/>
      <c r="I9" s="22"/>
      <c r="J9" s="22"/>
      <c r="K9" s="22"/>
      <c r="L9" s="212"/>
      <c r="M9" s="213"/>
      <c r="P9" s="162" t="s">
        <v>260</v>
      </c>
      <c r="Q9" s="202"/>
      <c r="R9" s="526" t="s">
        <v>372</v>
      </c>
      <c r="S9" s="162"/>
      <c r="T9" s="526" t="s">
        <v>371</v>
      </c>
      <c r="Z9" s="270" t="s">
        <v>109</v>
      </c>
      <c r="AA9" s="270" t="s">
        <v>124</v>
      </c>
      <c r="AB9" s="270" t="s">
        <v>1</v>
      </c>
      <c r="AC9" s="204" t="s">
        <v>123</v>
      </c>
    </row>
    <row r="10" spans="1:29" ht="39" customHeight="1" thickBot="1" x14ac:dyDescent="0.25">
      <c r="A10" s="242"/>
      <c r="B10" s="620" t="s">
        <v>231</v>
      </c>
      <c r="C10" s="621"/>
      <c r="D10" s="168" t="s">
        <v>3</v>
      </c>
      <c r="E10" s="30"/>
      <c r="F10" s="30"/>
      <c r="G10" s="31"/>
      <c r="H10" s="212"/>
      <c r="I10" s="212"/>
      <c r="J10" s="212"/>
      <c r="K10" s="212"/>
      <c r="L10" s="212"/>
      <c r="M10" s="213"/>
      <c r="P10" s="393" t="s">
        <v>318</v>
      </c>
      <c r="Q10" s="393">
        <v>3</v>
      </c>
      <c r="T10" s="526" t="s">
        <v>373</v>
      </c>
      <c r="AA10" s="271"/>
      <c r="AB10" s="271"/>
    </row>
    <row r="11" spans="1:29" s="28" customFormat="1" ht="25.5" customHeight="1" thickBot="1" x14ac:dyDescent="0.25">
      <c r="A11" s="8"/>
      <c r="B11" s="622"/>
      <c r="C11" s="623"/>
      <c r="D11" s="170">
        <f>IF(B11="",0,VLOOKUP(B11,P10:Q12,2,0))</f>
        <v>0</v>
      </c>
      <c r="E11" s="169"/>
      <c r="F11" s="169"/>
      <c r="G11" s="272"/>
      <c r="H11" s="212"/>
      <c r="I11" s="212"/>
      <c r="J11" s="212"/>
      <c r="K11" s="212"/>
      <c r="L11" s="212"/>
      <c r="M11" s="213"/>
      <c r="N11" s="162"/>
      <c r="P11" s="393" t="s">
        <v>310</v>
      </c>
      <c r="Q11" s="394">
        <v>5</v>
      </c>
      <c r="R11" s="171"/>
      <c r="S11" s="172">
        <v>3</v>
      </c>
      <c r="T11" s="203"/>
      <c r="Z11" s="43"/>
      <c r="AA11" s="43"/>
      <c r="AB11" s="43"/>
      <c r="AC11" s="43"/>
    </row>
    <row r="12" spans="1:29" ht="23.1" customHeight="1" x14ac:dyDescent="0.2">
      <c r="A12" s="242"/>
      <c r="B12" s="169"/>
      <c r="C12" s="169"/>
      <c r="D12" s="169"/>
      <c r="E12" s="169"/>
      <c r="F12" s="169"/>
      <c r="G12" s="272"/>
      <c r="H12" s="212"/>
      <c r="I12" s="212"/>
      <c r="J12" s="212"/>
      <c r="K12" s="212"/>
      <c r="L12" s="212"/>
      <c r="M12" s="213"/>
      <c r="N12" s="28"/>
      <c r="P12" s="394" t="s">
        <v>259</v>
      </c>
      <c r="Q12" s="394">
        <v>10</v>
      </c>
      <c r="R12" s="171"/>
      <c r="S12" s="172">
        <v>4</v>
      </c>
      <c r="T12" s="202"/>
    </row>
    <row r="13" spans="1:29" ht="13.5" thickBot="1" x14ac:dyDescent="0.25">
      <c r="A13" s="242"/>
      <c r="B13" s="212"/>
      <c r="C13" s="212"/>
      <c r="D13" s="212"/>
      <c r="E13" s="212"/>
      <c r="F13" s="212"/>
      <c r="G13" s="212"/>
      <c r="H13" s="212"/>
      <c r="I13" s="212"/>
      <c r="J13" s="212"/>
      <c r="K13" s="212"/>
      <c r="L13" s="212"/>
      <c r="M13" s="213"/>
      <c r="P13" s="394"/>
      <c r="Q13" s="394"/>
      <c r="R13" s="171"/>
      <c r="S13" s="172">
        <v>6</v>
      </c>
      <c r="T13" s="202"/>
    </row>
    <row r="14" spans="1:29" ht="23.1" customHeight="1" thickBot="1" x14ac:dyDescent="0.25">
      <c r="A14" s="242"/>
      <c r="B14" s="29" t="s">
        <v>35</v>
      </c>
      <c r="C14" s="32"/>
      <c r="D14" s="245">
        <f>D11</f>
        <v>0</v>
      </c>
      <c r="E14" s="246"/>
      <c r="F14" s="212"/>
      <c r="G14" s="212"/>
      <c r="H14" s="212"/>
      <c r="I14" s="212"/>
      <c r="J14" s="212"/>
      <c r="K14" s="212"/>
      <c r="L14" s="212"/>
      <c r="M14" s="213"/>
      <c r="P14" s="394"/>
      <c r="Q14" s="394"/>
      <c r="R14" s="171"/>
      <c r="S14" s="172">
        <v>8</v>
      </c>
      <c r="T14" s="202"/>
    </row>
    <row r="15" spans="1:29" s="28" customFormat="1" ht="42" customHeight="1" x14ac:dyDescent="0.2">
      <c r="A15" s="8"/>
      <c r="B15" s="27" t="s">
        <v>157</v>
      </c>
      <c r="C15" s="212"/>
      <c r="D15" s="212"/>
      <c r="E15" s="212"/>
      <c r="F15" s="212"/>
      <c r="G15" s="212"/>
      <c r="H15" s="212"/>
      <c r="I15" s="212"/>
      <c r="J15" s="212"/>
      <c r="K15" s="212"/>
      <c r="L15" s="212"/>
      <c r="M15" s="213"/>
      <c r="P15" s="395"/>
      <c r="Q15" s="395"/>
      <c r="Z15" s="270" t="s">
        <v>158</v>
      </c>
      <c r="AA15" s="205" t="s">
        <v>160</v>
      </c>
      <c r="AB15" s="270" t="s">
        <v>1</v>
      </c>
      <c r="AC15" s="205" t="s">
        <v>159</v>
      </c>
    </row>
    <row r="16" spans="1:29" ht="13.5" thickBot="1" x14ac:dyDescent="0.25">
      <c r="A16" s="242"/>
      <c r="B16" s="212"/>
      <c r="C16" s="212"/>
      <c r="D16" s="212"/>
      <c r="E16" s="212"/>
      <c r="F16" s="212"/>
      <c r="G16" s="212"/>
      <c r="H16" s="212"/>
      <c r="I16" s="212"/>
      <c r="J16" s="212"/>
      <c r="K16" s="212"/>
      <c r="L16" s="212"/>
      <c r="M16" s="213"/>
      <c r="O16" s="162" t="s">
        <v>55</v>
      </c>
      <c r="Z16" s="270" t="s">
        <v>109</v>
      </c>
      <c r="AA16" s="270" t="s">
        <v>120</v>
      </c>
      <c r="AB16" s="270" t="s">
        <v>121</v>
      </c>
      <c r="AC16" s="204" t="s">
        <v>122</v>
      </c>
    </row>
    <row r="17" spans="1:29" ht="25.5" customHeight="1" thickBot="1" x14ac:dyDescent="0.25">
      <c r="A17" s="242"/>
      <c r="B17" s="626" t="s">
        <v>56</v>
      </c>
      <c r="C17" s="627"/>
      <c r="D17" s="628"/>
      <c r="E17" s="629"/>
      <c r="F17" s="212"/>
      <c r="G17" s="212"/>
      <c r="H17" s="136"/>
      <c r="I17" s="136"/>
      <c r="J17" s="136"/>
      <c r="K17" s="136"/>
      <c r="L17" s="212"/>
      <c r="M17" s="213"/>
      <c r="O17" s="162" t="s">
        <v>57</v>
      </c>
      <c r="Z17" s="270" t="s">
        <v>109</v>
      </c>
      <c r="AA17" s="270" t="s">
        <v>125</v>
      </c>
      <c r="AB17" s="270" t="s">
        <v>121</v>
      </c>
      <c r="AC17" s="204" t="s">
        <v>126</v>
      </c>
    </row>
    <row r="18" spans="1:29" ht="13.5" thickBot="1" x14ac:dyDescent="0.25">
      <c r="A18" s="242"/>
      <c r="B18" s="212"/>
      <c r="C18" s="212"/>
      <c r="D18" s="212"/>
      <c r="E18" s="212"/>
      <c r="F18" s="212"/>
      <c r="G18" s="212"/>
      <c r="H18" s="212"/>
      <c r="I18" s="212"/>
      <c r="J18" s="212"/>
      <c r="K18" s="212"/>
      <c r="L18" s="212"/>
      <c r="M18" s="213"/>
      <c r="Z18" s="270" t="s">
        <v>109</v>
      </c>
      <c r="AA18" s="270" t="s">
        <v>128</v>
      </c>
      <c r="AB18" s="270" t="s">
        <v>121</v>
      </c>
      <c r="AC18" s="204" t="s">
        <v>127</v>
      </c>
    </row>
    <row r="19" spans="1:29" ht="23.1" customHeight="1" thickBot="1" x14ac:dyDescent="0.25">
      <c r="A19" s="242"/>
      <c r="B19" s="29" t="s">
        <v>35</v>
      </c>
      <c r="C19" s="163">
        <f>IF(D17&lt;&gt;"",5,0)</f>
        <v>0</v>
      </c>
      <c r="D19" s="212"/>
      <c r="E19" s="212"/>
      <c r="F19" s="212"/>
      <c r="G19" s="212"/>
      <c r="H19" s="212"/>
      <c r="I19" s="212"/>
      <c r="J19" s="212"/>
      <c r="K19" s="212"/>
      <c r="L19" s="212"/>
      <c r="M19" s="213"/>
      <c r="Z19" s="270" t="s">
        <v>109</v>
      </c>
      <c r="AA19" s="270" t="s">
        <v>129</v>
      </c>
      <c r="AB19" s="270" t="s">
        <v>121</v>
      </c>
      <c r="AC19" s="204" t="s">
        <v>130</v>
      </c>
    </row>
    <row r="20" spans="1:29" x14ac:dyDescent="0.2">
      <c r="A20" s="242"/>
      <c r="B20" s="212"/>
      <c r="C20" s="212"/>
      <c r="D20" s="212"/>
      <c r="E20" s="212"/>
      <c r="F20" s="212"/>
      <c r="G20" s="212"/>
      <c r="H20" s="212"/>
      <c r="I20" s="212"/>
      <c r="J20" s="212"/>
      <c r="K20" s="212"/>
      <c r="L20" s="212"/>
      <c r="M20" s="213"/>
      <c r="Z20" s="270" t="s">
        <v>109</v>
      </c>
      <c r="AA20" s="270" t="s">
        <v>131</v>
      </c>
      <c r="AB20" s="270" t="s">
        <v>121</v>
      </c>
      <c r="AC20" s="204" t="s">
        <v>133</v>
      </c>
    </row>
    <row r="21" spans="1:29" x14ac:dyDescent="0.2">
      <c r="A21" s="242"/>
      <c r="B21" s="212"/>
      <c r="C21" s="212"/>
      <c r="D21" s="212"/>
      <c r="E21" s="212"/>
      <c r="F21" s="212"/>
      <c r="G21" s="212"/>
      <c r="H21" s="212"/>
      <c r="I21" s="212"/>
      <c r="J21" s="212"/>
      <c r="K21" s="212"/>
      <c r="L21" s="212"/>
      <c r="M21" s="213"/>
      <c r="Z21" s="270"/>
      <c r="AA21" s="270"/>
      <c r="AB21" s="270"/>
      <c r="AC21" s="204"/>
    </row>
    <row r="22" spans="1:29" ht="18" customHeight="1" thickBot="1" x14ac:dyDescent="0.25">
      <c r="A22" s="242"/>
      <c r="B22" s="27" t="s">
        <v>226</v>
      </c>
      <c r="C22" s="212"/>
      <c r="D22" s="212"/>
      <c r="E22" s="212"/>
      <c r="F22" s="212"/>
      <c r="G22" s="212"/>
      <c r="H22" s="212"/>
      <c r="I22" s="212"/>
      <c r="J22" s="212"/>
      <c r="K22" s="212"/>
      <c r="L22" s="212"/>
      <c r="M22" s="213"/>
      <c r="Z22" s="270" t="s">
        <v>109</v>
      </c>
      <c r="AA22" s="270" t="s">
        <v>132</v>
      </c>
      <c r="AB22" s="270" t="s">
        <v>121</v>
      </c>
      <c r="AC22" s="206" t="s">
        <v>134</v>
      </c>
    </row>
    <row r="23" spans="1:29" ht="24" customHeight="1" thickBot="1" x14ac:dyDescent="0.25">
      <c r="A23" s="242"/>
      <c r="B23" s="27"/>
      <c r="C23" s="212"/>
      <c r="D23" s="618" t="s">
        <v>71</v>
      </c>
      <c r="E23" s="619"/>
      <c r="F23" s="212"/>
      <c r="G23" s="212"/>
      <c r="H23" s="212"/>
      <c r="I23" s="212"/>
      <c r="J23" s="212"/>
      <c r="K23" s="212"/>
      <c r="L23" s="212"/>
      <c r="M23" s="213"/>
      <c r="Z23" s="271"/>
      <c r="AA23" s="271"/>
      <c r="AB23" s="271"/>
      <c r="AC23" s="44"/>
    </row>
    <row r="24" spans="1:29" ht="25.5" customHeight="1" thickBot="1" x14ac:dyDescent="0.25">
      <c r="A24" s="242"/>
      <c r="B24" s="618" t="s">
        <v>227</v>
      </c>
      <c r="C24" s="619"/>
      <c r="D24" s="624"/>
      <c r="E24" s="625"/>
      <c r="F24" s="212"/>
      <c r="G24" s="212"/>
      <c r="H24" s="212"/>
      <c r="I24" s="212"/>
      <c r="J24" s="212"/>
      <c r="K24" s="212"/>
      <c r="L24" s="212"/>
      <c r="M24" s="213"/>
      <c r="Z24" s="271"/>
      <c r="AA24" s="271"/>
      <c r="AB24" s="271"/>
      <c r="AC24" s="44"/>
    </row>
    <row r="25" spans="1:29" ht="13.5" thickBot="1" x14ac:dyDescent="0.25">
      <c r="A25" s="242"/>
      <c r="B25" s="212"/>
      <c r="C25" s="212"/>
      <c r="D25" s="212"/>
      <c r="E25" s="212"/>
      <c r="F25" s="212"/>
      <c r="G25" s="212"/>
      <c r="H25" s="212"/>
      <c r="I25" s="212"/>
      <c r="J25" s="212"/>
      <c r="K25" s="212"/>
      <c r="L25" s="212"/>
      <c r="M25" s="213"/>
      <c r="AA25" s="271"/>
      <c r="AB25" s="271"/>
    </row>
    <row r="26" spans="1:29" ht="23.1" customHeight="1" thickBot="1" x14ac:dyDescent="0.25">
      <c r="A26" s="242"/>
      <c r="B26" s="29" t="s">
        <v>35</v>
      </c>
      <c r="C26" s="163">
        <f>IF(D24="",0,MIN(10*(D24/'MATRIZ GENERAL'!C22),10))</f>
        <v>0</v>
      </c>
      <c r="D26" s="212"/>
      <c r="E26" s="212"/>
      <c r="F26" s="212"/>
      <c r="G26" s="212"/>
      <c r="H26" s="212"/>
      <c r="I26" s="212"/>
      <c r="J26" s="212"/>
      <c r="K26" s="212"/>
      <c r="L26" s="212"/>
      <c r="M26" s="213"/>
      <c r="AA26" s="271"/>
      <c r="AB26" s="271"/>
    </row>
    <row r="27" spans="1:29" x14ac:dyDescent="0.2">
      <c r="A27" s="242"/>
      <c r="B27" s="143"/>
      <c r="C27" s="276"/>
      <c r="D27" s="212"/>
      <c r="E27" s="212"/>
      <c r="F27" s="212"/>
      <c r="G27" s="212"/>
      <c r="H27" s="212"/>
      <c r="I27" s="212"/>
      <c r="J27" s="212"/>
      <c r="K27" s="212"/>
      <c r="L27" s="212"/>
      <c r="M27" s="213"/>
      <c r="AA27" s="271"/>
      <c r="AB27" s="271"/>
    </row>
    <row r="28" spans="1:29" x14ac:dyDescent="0.2">
      <c r="A28" s="242"/>
      <c r="B28" s="143"/>
      <c r="C28" s="276"/>
      <c r="D28" s="212"/>
      <c r="E28" s="212"/>
      <c r="F28" s="212"/>
      <c r="G28" s="212"/>
      <c r="H28" s="212"/>
      <c r="I28" s="212"/>
      <c r="J28" s="212"/>
      <c r="K28" s="212"/>
      <c r="L28" s="212"/>
      <c r="M28" s="213"/>
      <c r="AA28" s="271"/>
      <c r="AB28" s="271"/>
    </row>
    <row r="29" spans="1:29" ht="15" hidden="1" customHeight="1" x14ac:dyDescent="0.2">
      <c r="A29" s="242"/>
      <c r="B29" s="27" t="s">
        <v>230</v>
      </c>
      <c r="C29" s="212"/>
      <c r="D29" s="212"/>
      <c r="E29" s="212"/>
      <c r="F29" s="212"/>
      <c r="G29" s="212"/>
      <c r="H29" s="212"/>
      <c r="I29" s="212"/>
      <c r="J29" s="212"/>
      <c r="K29" s="212"/>
      <c r="L29" s="212"/>
      <c r="M29" s="213"/>
      <c r="Q29" s="404"/>
      <c r="R29" s="404"/>
      <c r="T29" s="202"/>
      <c r="AA29" s="271"/>
      <c r="AB29" s="271"/>
    </row>
    <row r="30" spans="1:29" ht="13.5" hidden="1" thickBot="1" x14ac:dyDescent="0.25">
      <c r="A30" s="242"/>
      <c r="B30" s="212"/>
      <c r="C30" s="212"/>
      <c r="D30" s="212"/>
      <c r="E30" s="212"/>
      <c r="F30" s="212"/>
      <c r="G30" s="212"/>
      <c r="H30" s="212"/>
      <c r="I30" s="212"/>
      <c r="J30" s="212"/>
      <c r="K30" s="212"/>
      <c r="L30" s="212"/>
      <c r="M30" s="213"/>
      <c r="P30" s="404"/>
      <c r="Q30" s="404"/>
      <c r="R30" s="404"/>
      <c r="S30" s="405"/>
      <c r="T30" s="202"/>
      <c r="AA30" s="271"/>
      <c r="AB30" s="271"/>
    </row>
    <row r="31" spans="1:29" ht="39" hidden="1" customHeight="1" thickBot="1" x14ac:dyDescent="0.25">
      <c r="A31" s="242"/>
      <c r="B31" s="620" t="s">
        <v>231</v>
      </c>
      <c r="C31" s="621"/>
      <c r="D31" s="168" t="s">
        <v>3</v>
      </c>
      <c r="E31" s="30"/>
      <c r="F31" s="30"/>
      <c r="G31" s="31"/>
      <c r="H31" s="212"/>
      <c r="I31" s="212"/>
      <c r="J31" s="212"/>
      <c r="K31" s="212"/>
      <c r="L31" s="212"/>
      <c r="M31" s="213"/>
      <c r="P31" s="404" t="s">
        <v>319</v>
      </c>
      <c r="Q31" s="404"/>
      <c r="R31" s="404"/>
      <c r="S31" s="405">
        <v>1</v>
      </c>
      <c r="T31" s="202"/>
      <c r="AA31" s="271"/>
      <c r="AB31" s="271"/>
    </row>
    <row r="32" spans="1:29" s="28" customFormat="1" ht="25.5" hidden="1" customHeight="1" thickBot="1" x14ac:dyDescent="0.25">
      <c r="A32" s="8"/>
      <c r="B32" s="622"/>
      <c r="C32" s="623"/>
      <c r="D32" s="170">
        <f>IF(B32="",0,VLOOKUP(B32,P29:S36,4,0))</f>
        <v>0</v>
      </c>
      <c r="E32" s="169"/>
      <c r="F32" s="169"/>
      <c r="G32" s="272"/>
      <c r="H32" s="212"/>
      <c r="I32" s="212"/>
      <c r="J32" s="212"/>
      <c r="K32" s="212"/>
      <c r="L32" s="212"/>
      <c r="M32" s="213"/>
      <c r="N32" s="162"/>
      <c r="P32" s="398" t="s">
        <v>313</v>
      </c>
      <c r="Q32" s="398"/>
      <c r="R32" s="398"/>
      <c r="S32" s="399">
        <v>3</v>
      </c>
      <c r="T32" s="400"/>
      <c r="Z32" s="43"/>
      <c r="AA32" s="43"/>
      <c r="AB32" s="43"/>
      <c r="AC32" s="43"/>
    </row>
    <row r="33" spans="1:20" ht="23.1" hidden="1" customHeight="1" x14ac:dyDescent="0.2">
      <c r="A33" s="242"/>
      <c r="B33" s="169"/>
      <c r="C33" s="169"/>
      <c r="D33" s="169"/>
      <c r="E33" s="169"/>
      <c r="F33" s="169"/>
      <c r="G33" s="272"/>
      <c r="H33" s="212"/>
      <c r="I33" s="212"/>
      <c r="J33" s="212"/>
      <c r="K33" s="212"/>
      <c r="L33" s="212"/>
      <c r="M33" s="213"/>
      <c r="N33" s="28"/>
      <c r="P33" s="398" t="s">
        <v>314</v>
      </c>
      <c r="Q33" s="398"/>
      <c r="R33" s="398"/>
      <c r="S33" s="399">
        <v>4</v>
      </c>
      <c r="T33" s="401"/>
    </row>
    <row r="34" spans="1:20" ht="13.5" hidden="1" thickBot="1" x14ac:dyDescent="0.25">
      <c r="A34" s="242"/>
      <c r="B34" s="212"/>
      <c r="C34" s="212"/>
      <c r="D34" s="212"/>
      <c r="E34" s="212"/>
      <c r="F34" s="212"/>
      <c r="G34" s="212"/>
      <c r="H34" s="212"/>
      <c r="I34" s="212"/>
      <c r="J34" s="212"/>
      <c r="K34" s="212"/>
      <c r="L34" s="212"/>
      <c r="M34" s="213"/>
      <c r="P34" s="398" t="s">
        <v>315</v>
      </c>
      <c r="Q34" s="398"/>
      <c r="R34" s="398"/>
      <c r="S34" s="399">
        <v>6</v>
      </c>
      <c r="T34" s="401"/>
    </row>
    <row r="35" spans="1:20" ht="23.1" hidden="1" customHeight="1" thickBot="1" x14ac:dyDescent="0.25">
      <c r="A35" s="242"/>
      <c r="B35" s="29" t="s">
        <v>35</v>
      </c>
      <c r="C35" s="32" t="str">
        <f>IFERROR(IF(G32/'MATRIZ GENERAL'!C22/0.05&gt;=10,10,G32/'MATRIZ GENERAL'!C22/0.05)+IF(G33/'MATRIZ GENERAL'!C22/0.1&gt;=5,5,G33/'MATRIZ GENERAL'!C22/0.1),"")</f>
        <v/>
      </c>
      <c r="D35" s="33">
        <f>IF(C35="",0,IF(C35&gt;10,10,C35))</f>
        <v>0</v>
      </c>
      <c r="E35" s="245">
        <f>D32</f>
        <v>0</v>
      </c>
      <c r="F35" s="212"/>
      <c r="G35" s="212"/>
      <c r="H35" s="212"/>
      <c r="I35" s="212"/>
      <c r="J35" s="212"/>
      <c r="K35" s="212"/>
      <c r="L35" s="212"/>
      <c r="M35" s="213"/>
      <c r="P35" s="398" t="s">
        <v>312</v>
      </c>
      <c r="Q35" s="398"/>
      <c r="R35" s="398"/>
      <c r="S35" s="399">
        <v>8</v>
      </c>
      <c r="T35" s="401"/>
    </row>
    <row r="36" spans="1:20" hidden="1" x14ac:dyDescent="0.2">
      <c r="A36" s="242"/>
      <c r="B36" s="212"/>
      <c r="C36" s="212"/>
      <c r="D36" s="212"/>
      <c r="E36" s="212"/>
      <c r="F36" s="212"/>
      <c r="G36" s="212"/>
      <c r="H36" s="212"/>
      <c r="I36" s="212"/>
      <c r="J36" s="212"/>
      <c r="K36" s="212"/>
      <c r="L36" s="212"/>
      <c r="M36" s="213"/>
      <c r="P36" s="398" t="s">
        <v>232</v>
      </c>
      <c r="Q36" s="398"/>
      <c r="R36" s="398"/>
      <c r="S36" s="402">
        <v>10</v>
      </c>
      <c r="T36" s="401"/>
    </row>
    <row r="37" spans="1:20" hidden="1" x14ac:dyDescent="0.2">
      <c r="A37" s="242"/>
      <c r="B37" s="212"/>
      <c r="C37" s="212"/>
      <c r="D37" s="212"/>
      <c r="E37" s="212"/>
      <c r="F37" s="212"/>
      <c r="G37" s="212"/>
      <c r="H37" s="212"/>
      <c r="I37" s="212"/>
      <c r="J37" s="212"/>
      <c r="K37" s="212"/>
      <c r="L37" s="212"/>
      <c r="M37" s="213"/>
      <c r="P37" s="403"/>
      <c r="Q37" s="403"/>
      <c r="R37" s="403"/>
      <c r="S37" s="401"/>
      <c r="T37" s="401"/>
    </row>
    <row r="38" spans="1:20" hidden="1" x14ac:dyDescent="0.2">
      <c r="A38" s="242"/>
      <c r="B38" s="3"/>
      <c r="C38" s="2"/>
      <c r="D38" s="212"/>
      <c r="E38" s="212"/>
      <c r="F38" s="212"/>
      <c r="G38" s="212"/>
      <c r="H38" s="212"/>
      <c r="I38" s="212"/>
      <c r="J38" s="212"/>
      <c r="K38" s="212"/>
      <c r="L38" s="212"/>
      <c r="M38" s="213"/>
      <c r="P38" s="403"/>
      <c r="Q38" s="403"/>
      <c r="R38" s="403"/>
      <c r="S38" s="401"/>
      <c r="T38" s="401"/>
    </row>
    <row r="39" spans="1:20" x14ac:dyDescent="0.2">
      <c r="A39" s="242"/>
      <c r="B39" s="3"/>
      <c r="C39" s="2"/>
      <c r="D39" s="212"/>
      <c r="E39" s="212"/>
      <c r="F39" s="212"/>
      <c r="G39" s="212"/>
      <c r="H39" s="212"/>
      <c r="I39" s="212"/>
      <c r="J39" s="212"/>
      <c r="K39" s="212"/>
      <c r="L39" s="212"/>
      <c r="M39" s="213"/>
      <c r="P39" s="403"/>
      <c r="Q39" s="403"/>
      <c r="R39" s="403"/>
      <c r="S39" s="401"/>
      <c r="T39" s="401"/>
    </row>
    <row r="40" spans="1:20" ht="13.5" thickBot="1" x14ac:dyDescent="0.25">
      <c r="A40" s="242"/>
      <c r="B40" s="3"/>
      <c r="C40" s="2"/>
      <c r="D40" s="212"/>
      <c r="E40" s="212"/>
      <c r="F40" s="212"/>
      <c r="G40" s="212"/>
      <c r="H40" s="212"/>
      <c r="I40" s="212"/>
      <c r="J40" s="212"/>
      <c r="K40" s="212"/>
      <c r="L40" s="212"/>
      <c r="M40" s="213"/>
    </row>
    <row r="41" spans="1:20" ht="23.1" customHeight="1" thickBot="1" x14ac:dyDescent="0.25">
      <c r="A41" s="242"/>
      <c r="B41" s="212"/>
      <c r="C41" s="212"/>
      <c r="D41" s="212"/>
      <c r="E41" s="34" t="s">
        <v>25</v>
      </c>
      <c r="F41" s="165">
        <f>MIN(10,(IF((D14)&gt;0,(D14),IF(C19&gt;0,C19,IF(C26&gt;0,C26,IF(E35&gt;0,E35))))))</f>
        <v>0</v>
      </c>
      <c r="G41" s="616"/>
      <c r="H41" s="616"/>
      <c r="I41" s="616"/>
      <c r="J41" s="616"/>
      <c r="K41" s="616"/>
      <c r="L41" s="616"/>
      <c r="M41" s="617"/>
    </row>
    <row r="42" spans="1:20" x14ac:dyDescent="0.2">
      <c r="A42" s="242"/>
      <c r="B42" s="212"/>
      <c r="C42" s="212"/>
      <c r="D42" s="212"/>
      <c r="E42" s="3"/>
      <c r="F42" s="2"/>
      <c r="G42" s="616"/>
      <c r="H42" s="616"/>
      <c r="I42" s="616"/>
      <c r="J42" s="616"/>
      <c r="K42" s="616"/>
      <c r="L42" s="616"/>
      <c r="M42" s="617"/>
    </row>
    <row r="43" spans="1:20" x14ac:dyDescent="0.2">
      <c r="A43" s="242"/>
      <c r="B43" s="212"/>
      <c r="C43" s="212"/>
      <c r="D43" s="212"/>
      <c r="E43" s="212"/>
      <c r="F43" s="212"/>
      <c r="G43" s="212"/>
      <c r="H43" s="212"/>
      <c r="I43" s="212"/>
      <c r="J43" s="212"/>
      <c r="K43" s="212"/>
      <c r="L43" s="212"/>
      <c r="M43" s="213"/>
    </row>
    <row r="44" spans="1:20" ht="13.5" thickBot="1" x14ac:dyDescent="0.25">
      <c r="A44" s="258"/>
      <c r="B44" s="259"/>
      <c r="C44" s="259"/>
      <c r="D44" s="259"/>
      <c r="E44" s="259"/>
      <c r="F44" s="259"/>
      <c r="G44" s="259"/>
      <c r="H44" s="259"/>
      <c r="I44" s="259"/>
      <c r="J44" s="259"/>
      <c r="K44" s="259"/>
      <c r="L44" s="259"/>
      <c r="M44" s="260"/>
    </row>
    <row r="45" spans="1:20" x14ac:dyDescent="0.2">
      <c r="A45" s="162"/>
    </row>
    <row r="46" spans="1:20" x14ac:dyDescent="0.2">
      <c r="A46" s="162"/>
    </row>
    <row r="47" spans="1:20" x14ac:dyDescent="0.2">
      <c r="A47" s="162"/>
    </row>
    <row r="48" spans="1:20" x14ac:dyDescent="0.2">
      <c r="A48" s="162"/>
    </row>
    <row r="49" spans="26:29" s="162" customFormat="1" x14ac:dyDescent="0.2">
      <c r="Z49" s="43"/>
      <c r="AA49" s="43"/>
      <c r="AB49" s="43"/>
      <c r="AC49" s="43"/>
    </row>
    <row r="50" spans="26:29" s="162" customFormat="1" x14ac:dyDescent="0.2">
      <c r="Z50" s="43"/>
      <c r="AA50" s="43"/>
      <c r="AB50" s="43"/>
      <c r="AC50" s="43"/>
    </row>
    <row r="51" spans="26:29" s="162" customFormat="1" x14ac:dyDescent="0.2">
      <c r="Z51" s="43"/>
      <c r="AA51" s="43"/>
      <c r="AB51" s="43"/>
      <c r="AC51" s="43"/>
    </row>
    <row r="52" spans="26:29" s="162" customFormat="1" x14ac:dyDescent="0.2">
      <c r="Z52" s="43"/>
      <c r="AA52" s="43"/>
      <c r="AB52" s="43"/>
      <c r="AC52" s="43"/>
    </row>
    <row r="53" spans="26:29" s="162" customFormat="1" x14ac:dyDescent="0.2">
      <c r="Z53" s="43"/>
      <c r="AA53" s="43"/>
      <c r="AB53" s="43"/>
      <c r="AC53" s="43"/>
    </row>
    <row r="54" spans="26:29" s="162" customFormat="1" x14ac:dyDescent="0.2">
      <c r="Z54" s="43"/>
      <c r="AA54" s="43"/>
      <c r="AB54" s="43"/>
      <c r="AC54" s="43"/>
    </row>
    <row r="55" spans="26:29" s="162" customFormat="1" x14ac:dyDescent="0.2">
      <c r="Z55" s="43"/>
      <c r="AA55" s="43"/>
      <c r="AB55" s="43"/>
      <c r="AC55" s="43"/>
    </row>
    <row r="56" spans="26:29" s="162" customFormat="1" x14ac:dyDescent="0.2">
      <c r="Z56" s="43"/>
      <c r="AA56" s="43"/>
      <c r="AB56" s="43"/>
      <c r="AC56" s="43"/>
    </row>
    <row r="57" spans="26:29" s="162" customFormat="1" x14ac:dyDescent="0.2">
      <c r="Z57" s="43"/>
      <c r="AA57" s="43"/>
      <c r="AB57" s="43"/>
      <c r="AC57" s="43"/>
    </row>
    <row r="58" spans="26:29" s="162" customFormat="1" x14ac:dyDescent="0.2">
      <c r="Z58" s="43"/>
      <c r="AA58" s="43"/>
      <c r="AB58" s="43"/>
      <c r="AC58" s="43"/>
    </row>
    <row r="59" spans="26:29" s="162" customFormat="1" x14ac:dyDescent="0.2">
      <c r="Z59" s="43"/>
      <c r="AA59" s="43"/>
      <c r="AB59" s="43"/>
      <c r="AC59" s="43"/>
    </row>
    <row r="60" spans="26:29" s="162" customFormat="1" x14ac:dyDescent="0.2">
      <c r="Z60" s="43"/>
      <c r="AA60" s="43"/>
      <c r="AB60" s="43"/>
      <c r="AC60" s="43"/>
    </row>
    <row r="61" spans="26:29" s="162" customFormat="1" x14ac:dyDescent="0.2">
      <c r="Z61" s="43"/>
      <c r="AA61" s="43"/>
      <c r="AB61" s="43"/>
      <c r="AC61" s="43"/>
    </row>
    <row r="62" spans="26:29" s="162" customFormat="1" x14ac:dyDescent="0.2">
      <c r="Z62" s="43"/>
      <c r="AA62" s="43"/>
      <c r="AB62" s="43"/>
      <c r="AC62" s="43"/>
    </row>
    <row r="63" spans="26:29" s="162" customFormat="1" x14ac:dyDescent="0.2">
      <c r="Z63" s="43"/>
      <c r="AA63" s="43"/>
      <c r="AB63" s="43"/>
      <c r="AC63" s="43"/>
    </row>
    <row r="64" spans="26:29" s="162" customFormat="1" x14ac:dyDescent="0.2">
      <c r="Z64" s="43"/>
      <c r="AA64" s="43"/>
      <c r="AB64" s="43"/>
      <c r="AC64" s="43"/>
    </row>
    <row r="65" spans="26:29" s="162" customFormat="1" x14ac:dyDescent="0.2">
      <c r="Z65" s="43"/>
      <c r="AA65" s="43"/>
      <c r="AB65" s="43"/>
      <c r="AC65" s="43"/>
    </row>
    <row r="66" spans="26:29" s="162" customFormat="1" x14ac:dyDescent="0.2">
      <c r="Z66" s="43"/>
      <c r="AA66" s="43"/>
      <c r="AB66" s="43"/>
      <c r="AC66" s="43"/>
    </row>
    <row r="67" spans="26:29" s="162" customFormat="1" x14ac:dyDescent="0.2">
      <c r="Z67" s="43"/>
      <c r="AA67" s="43"/>
      <c r="AB67" s="43"/>
      <c r="AC67" s="43"/>
    </row>
    <row r="68" spans="26:29" s="162" customFormat="1" x14ac:dyDescent="0.2">
      <c r="Z68" s="43"/>
      <c r="AA68" s="43"/>
      <c r="AB68" s="43"/>
      <c r="AC68" s="43"/>
    </row>
    <row r="69" spans="26:29" s="162" customFormat="1" x14ac:dyDescent="0.2">
      <c r="Z69" s="43"/>
      <c r="AA69" s="43"/>
      <c r="AB69" s="43"/>
      <c r="AC69" s="43"/>
    </row>
    <row r="70" spans="26:29" s="162" customFormat="1" x14ac:dyDescent="0.2">
      <c r="Z70" s="43"/>
      <c r="AA70" s="43"/>
      <c r="AB70" s="43"/>
      <c r="AC70" s="43"/>
    </row>
    <row r="71" spans="26:29" s="162" customFormat="1" x14ac:dyDescent="0.2">
      <c r="Z71" s="43"/>
      <c r="AA71" s="43"/>
      <c r="AB71" s="43"/>
      <c r="AC71" s="43"/>
    </row>
    <row r="72" spans="26:29" s="162" customFormat="1" x14ac:dyDescent="0.2">
      <c r="Z72" s="43"/>
      <c r="AA72" s="43"/>
      <c r="AB72" s="43"/>
      <c r="AC72" s="43"/>
    </row>
    <row r="73" spans="26:29" s="162" customFormat="1" x14ac:dyDescent="0.2">
      <c r="Z73" s="43"/>
      <c r="AA73" s="43"/>
      <c r="AB73" s="43"/>
      <c r="AC73" s="43"/>
    </row>
    <row r="74" spans="26:29" s="162" customFormat="1" x14ac:dyDescent="0.2">
      <c r="Z74" s="43"/>
      <c r="AA74" s="43"/>
      <c r="AB74" s="43"/>
      <c r="AC74" s="43"/>
    </row>
    <row r="75" spans="26:29" s="162" customFormat="1" x14ac:dyDescent="0.2">
      <c r="Z75" s="43"/>
      <c r="AA75" s="43"/>
      <c r="AB75" s="43"/>
      <c r="AC75" s="43"/>
    </row>
    <row r="76" spans="26:29" s="162" customFormat="1" x14ac:dyDescent="0.2">
      <c r="Z76" s="43"/>
      <c r="AA76" s="43"/>
      <c r="AB76" s="43"/>
      <c r="AC76" s="43"/>
    </row>
    <row r="77" spans="26:29" s="162" customFormat="1" x14ac:dyDescent="0.2">
      <c r="Z77" s="43"/>
      <c r="AA77" s="43"/>
      <c r="AB77" s="43"/>
      <c r="AC77" s="43"/>
    </row>
    <row r="78" spans="26:29" s="162" customFormat="1" x14ac:dyDescent="0.2">
      <c r="Z78" s="43"/>
      <c r="AA78" s="43"/>
      <c r="AB78" s="43"/>
      <c r="AC78" s="43"/>
    </row>
    <row r="79" spans="26:29" s="162" customFormat="1" x14ac:dyDescent="0.2">
      <c r="Z79" s="43"/>
      <c r="AA79" s="43"/>
      <c r="AB79" s="43"/>
      <c r="AC79" s="43"/>
    </row>
    <row r="80" spans="26:29" s="162" customFormat="1" x14ac:dyDescent="0.2">
      <c r="Z80" s="43"/>
      <c r="AA80" s="43"/>
      <c r="AB80" s="43"/>
      <c r="AC80" s="43"/>
    </row>
    <row r="81" spans="26:29" s="162" customFormat="1" x14ac:dyDescent="0.2">
      <c r="Z81" s="43"/>
      <c r="AA81" s="43"/>
      <c r="AB81" s="43"/>
      <c r="AC81" s="43"/>
    </row>
    <row r="82" spans="26:29" s="162" customFormat="1" x14ac:dyDescent="0.2">
      <c r="Z82" s="43"/>
      <c r="AA82" s="43"/>
      <c r="AB82" s="43"/>
      <c r="AC82" s="43"/>
    </row>
    <row r="83" spans="26:29" s="162" customFormat="1" x14ac:dyDescent="0.2">
      <c r="Z83" s="43"/>
      <c r="AA83" s="43"/>
      <c r="AB83" s="43"/>
      <c r="AC83" s="43"/>
    </row>
    <row r="84" spans="26:29" s="162" customFormat="1" x14ac:dyDescent="0.2">
      <c r="Z84" s="43"/>
      <c r="AA84" s="43"/>
      <c r="AB84" s="43"/>
      <c r="AC84" s="43"/>
    </row>
    <row r="85" spans="26:29" s="162" customFormat="1" x14ac:dyDescent="0.2">
      <c r="Z85" s="43"/>
      <c r="AA85" s="43"/>
      <c r="AB85" s="43"/>
      <c r="AC85" s="43"/>
    </row>
    <row r="86" spans="26:29" s="162" customFormat="1" x14ac:dyDescent="0.2">
      <c r="Z86" s="43"/>
      <c r="AA86" s="43"/>
      <c r="AB86" s="43"/>
      <c r="AC86" s="43"/>
    </row>
    <row r="87" spans="26:29" s="162" customFormat="1" x14ac:dyDescent="0.2">
      <c r="Z87" s="43"/>
      <c r="AA87" s="43"/>
      <c r="AB87" s="43"/>
      <c r="AC87" s="43"/>
    </row>
    <row r="88" spans="26:29" s="162" customFormat="1" x14ac:dyDescent="0.2">
      <c r="Z88" s="43"/>
      <c r="AA88" s="43"/>
      <c r="AB88" s="43"/>
      <c r="AC88" s="43"/>
    </row>
    <row r="89" spans="26:29" s="162" customFormat="1" x14ac:dyDescent="0.2">
      <c r="Z89" s="43"/>
      <c r="AA89" s="43"/>
      <c r="AB89" s="43"/>
      <c r="AC89" s="43"/>
    </row>
    <row r="90" spans="26:29" s="162" customFormat="1" x14ac:dyDescent="0.2">
      <c r="Z90" s="43"/>
      <c r="AA90" s="43"/>
      <c r="AB90" s="43"/>
      <c r="AC90" s="43"/>
    </row>
    <row r="91" spans="26:29" s="162" customFormat="1" x14ac:dyDescent="0.2">
      <c r="Z91" s="43"/>
      <c r="AA91" s="43"/>
      <c r="AB91" s="43"/>
      <c r="AC91" s="43"/>
    </row>
    <row r="92" spans="26:29" s="162" customFormat="1" x14ac:dyDescent="0.2">
      <c r="Z92" s="43"/>
      <c r="AA92" s="43"/>
      <c r="AB92" s="43"/>
      <c r="AC92" s="43"/>
    </row>
    <row r="93" spans="26:29" s="162" customFormat="1" x14ac:dyDescent="0.2">
      <c r="Z93" s="43"/>
      <c r="AA93" s="43"/>
      <c r="AB93" s="43"/>
      <c r="AC93" s="43"/>
    </row>
    <row r="94" spans="26:29" s="162" customFormat="1" x14ac:dyDescent="0.2">
      <c r="Z94" s="43"/>
      <c r="AA94" s="43"/>
      <c r="AB94" s="43"/>
      <c r="AC94" s="43"/>
    </row>
    <row r="95" spans="26:29" s="162" customFormat="1" x14ac:dyDescent="0.2">
      <c r="Z95" s="43"/>
      <c r="AA95" s="43"/>
      <c r="AB95" s="43"/>
      <c r="AC95" s="43"/>
    </row>
    <row r="96" spans="26:29" s="162" customFormat="1" x14ac:dyDescent="0.2">
      <c r="Z96" s="43"/>
      <c r="AA96" s="43"/>
      <c r="AB96" s="43"/>
      <c r="AC96" s="43"/>
    </row>
    <row r="97" spans="26:29" s="162" customFormat="1" x14ac:dyDescent="0.2">
      <c r="Z97" s="43"/>
      <c r="AA97" s="43"/>
      <c r="AB97" s="43"/>
      <c r="AC97" s="43"/>
    </row>
    <row r="98" spans="26:29" s="162" customFormat="1" x14ac:dyDescent="0.2">
      <c r="Z98" s="43"/>
      <c r="AA98" s="43"/>
      <c r="AB98" s="43"/>
      <c r="AC98" s="43"/>
    </row>
    <row r="99" spans="26:29" s="162" customFormat="1" x14ac:dyDescent="0.2">
      <c r="Z99" s="43"/>
      <c r="AA99" s="43"/>
      <c r="AB99" s="43"/>
      <c r="AC99" s="43"/>
    </row>
    <row r="100" spans="26:29" s="162" customFormat="1" x14ac:dyDescent="0.2">
      <c r="Z100" s="43"/>
      <c r="AA100" s="43"/>
      <c r="AB100" s="43"/>
      <c r="AC100" s="43"/>
    </row>
    <row r="101" spans="26:29" s="162" customFormat="1" x14ac:dyDescent="0.2">
      <c r="Z101" s="43"/>
      <c r="AA101" s="43"/>
      <c r="AB101" s="43"/>
      <c r="AC101" s="43"/>
    </row>
    <row r="102" spans="26:29" s="162" customFormat="1" x14ac:dyDescent="0.2">
      <c r="Z102" s="43"/>
      <c r="AA102" s="43"/>
      <c r="AB102" s="43"/>
      <c r="AC102" s="43"/>
    </row>
    <row r="103" spans="26:29" s="162" customFormat="1" x14ac:dyDescent="0.2">
      <c r="Z103" s="43"/>
      <c r="AA103" s="43"/>
      <c r="AB103" s="43"/>
      <c r="AC103" s="43"/>
    </row>
    <row r="104" spans="26:29" s="162" customFormat="1" x14ac:dyDescent="0.2">
      <c r="Z104" s="43"/>
      <c r="AA104" s="43"/>
      <c r="AB104" s="43"/>
      <c r="AC104" s="43"/>
    </row>
    <row r="105" spans="26:29" s="162" customFormat="1" x14ac:dyDescent="0.2">
      <c r="Z105" s="43"/>
      <c r="AA105" s="43"/>
      <c r="AB105" s="43"/>
      <c r="AC105" s="43"/>
    </row>
    <row r="106" spans="26:29" s="162" customFormat="1" x14ac:dyDescent="0.2">
      <c r="Z106" s="43"/>
      <c r="AA106" s="43"/>
      <c r="AB106" s="43"/>
      <c r="AC106" s="43"/>
    </row>
    <row r="107" spans="26:29" s="162" customFormat="1" x14ac:dyDescent="0.2">
      <c r="Z107" s="43"/>
      <c r="AA107" s="43"/>
      <c r="AB107" s="43"/>
      <c r="AC107" s="43"/>
    </row>
    <row r="108" spans="26:29" s="162" customFormat="1" x14ac:dyDescent="0.2">
      <c r="Z108" s="43"/>
      <c r="AA108" s="43"/>
      <c r="AB108" s="43"/>
      <c r="AC108" s="43"/>
    </row>
    <row r="109" spans="26:29" s="162" customFormat="1" x14ac:dyDescent="0.2">
      <c r="Z109" s="43"/>
      <c r="AA109" s="43"/>
      <c r="AB109" s="43"/>
      <c r="AC109" s="43"/>
    </row>
    <row r="110" spans="26:29" s="162" customFormat="1" x14ac:dyDescent="0.2">
      <c r="Z110" s="43"/>
      <c r="AA110" s="43"/>
      <c r="AB110" s="43"/>
      <c r="AC110" s="43"/>
    </row>
    <row r="111" spans="26:29" s="162" customFormat="1" x14ac:dyDescent="0.2">
      <c r="Z111" s="43"/>
      <c r="AA111" s="43"/>
      <c r="AB111" s="43"/>
      <c r="AC111" s="43"/>
    </row>
    <row r="112" spans="26:29" s="162" customFormat="1" x14ac:dyDescent="0.2">
      <c r="Z112" s="43"/>
      <c r="AA112" s="43"/>
      <c r="AB112" s="43"/>
      <c r="AC112" s="43"/>
    </row>
    <row r="113" spans="26:29" s="162" customFormat="1" x14ac:dyDescent="0.2">
      <c r="Z113" s="43"/>
      <c r="AA113" s="43"/>
      <c r="AB113" s="43"/>
      <c r="AC113" s="43"/>
    </row>
    <row r="114" spans="26:29" s="162" customFormat="1" x14ac:dyDescent="0.2">
      <c r="Z114" s="43"/>
      <c r="AA114" s="43"/>
      <c r="AB114" s="43"/>
      <c r="AC114" s="43"/>
    </row>
    <row r="115" spans="26:29" s="162" customFormat="1" x14ac:dyDescent="0.2">
      <c r="Z115" s="43"/>
      <c r="AA115" s="43"/>
      <c r="AB115" s="43"/>
      <c r="AC115" s="43"/>
    </row>
    <row r="116" spans="26:29" s="162" customFormat="1" x14ac:dyDescent="0.2">
      <c r="Z116" s="43"/>
      <c r="AA116" s="43"/>
      <c r="AB116" s="43"/>
      <c r="AC116" s="43"/>
    </row>
    <row r="117" spans="26:29" s="162" customFormat="1" x14ac:dyDescent="0.2">
      <c r="Z117" s="43"/>
      <c r="AA117" s="43"/>
      <c r="AB117" s="43"/>
      <c r="AC117" s="43"/>
    </row>
    <row r="118" spans="26:29" s="162" customFormat="1" x14ac:dyDescent="0.2">
      <c r="Z118" s="43"/>
      <c r="AA118" s="43"/>
      <c r="AB118" s="43"/>
      <c r="AC118" s="43"/>
    </row>
    <row r="119" spans="26:29" s="162" customFormat="1" x14ac:dyDescent="0.2">
      <c r="Z119" s="43"/>
      <c r="AA119" s="43"/>
      <c r="AB119" s="43"/>
      <c r="AC119" s="43"/>
    </row>
    <row r="120" spans="26:29" s="162" customFormat="1" x14ac:dyDescent="0.2">
      <c r="Z120" s="43"/>
      <c r="AA120" s="43"/>
      <c r="AB120" s="43"/>
      <c r="AC120" s="43"/>
    </row>
    <row r="121" spans="26:29" s="162" customFormat="1" x14ac:dyDescent="0.2">
      <c r="Z121" s="43"/>
      <c r="AA121" s="43"/>
      <c r="AB121" s="43"/>
      <c r="AC121" s="43"/>
    </row>
    <row r="122" spans="26:29" s="162" customFormat="1" x14ac:dyDescent="0.2">
      <c r="Z122" s="43"/>
      <c r="AA122" s="43"/>
      <c r="AB122" s="43"/>
      <c r="AC122" s="43"/>
    </row>
    <row r="123" spans="26:29" s="162" customFormat="1" x14ac:dyDescent="0.2">
      <c r="Z123" s="43"/>
      <c r="AA123" s="43"/>
      <c r="AB123" s="43"/>
      <c r="AC123" s="43"/>
    </row>
    <row r="124" spans="26:29" s="162" customFormat="1" x14ac:dyDescent="0.2">
      <c r="Z124" s="43"/>
      <c r="AA124" s="43"/>
      <c r="AB124" s="43"/>
      <c r="AC124" s="43"/>
    </row>
    <row r="125" spans="26:29" s="162" customFormat="1" x14ac:dyDescent="0.2">
      <c r="Z125" s="43"/>
      <c r="AA125" s="43"/>
      <c r="AB125" s="43"/>
      <c r="AC125" s="43"/>
    </row>
    <row r="126" spans="26:29" s="162" customFormat="1" x14ac:dyDescent="0.2">
      <c r="Z126" s="43"/>
      <c r="AA126" s="43"/>
      <c r="AB126" s="43"/>
      <c r="AC126" s="43"/>
    </row>
    <row r="127" spans="26:29" s="162" customFormat="1" x14ac:dyDescent="0.2">
      <c r="Z127" s="43"/>
      <c r="AA127" s="43"/>
      <c r="AB127" s="43"/>
      <c r="AC127" s="43"/>
    </row>
    <row r="128" spans="26:29" s="162" customFormat="1" x14ac:dyDescent="0.2">
      <c r="Z128" s="43"/>
      <c r="AA128" s="43"/>
      <c r="AB128" s="43"/>
      <c r="AC128" s="43"/>
    </row>
    <row r="129" spans="26:29" s="162" customFormat="1" x14ac:dyDescent="0.2">
      <c r="Z129" s="43"/>
      <c r="AA129" s="43"/>
      <c r="AB129" s="43"/>
      <c r="AC129" s="43"/>
    </row>
    <row r="130" spans="26:29" s="162" customFormat="1" x14ac:dyDescent="0.2">
      <c r="Z130" s="43"/>
      <c r="AA130" s="43"/>
      <c r="AB130" s="43"/>
      <c r="AC130" s="43"/>
    </row>
    <row r="131" spans="26:29" s="162" customFormat="1" x14ac:dyDescent="0.2">
      <c r="Z131" s="43"/>
      <c r="AA131" s="43"/>
      <c r="AB131" s="43"/>
      <c r="AC131" s="43"/>
    </row>
    <row r="132" spans="26:29" s="162" customFormat="1" x14ac:dyDescent="0.2">
      <c r="Z132" s="43"/>
      <c r="AA132" s="43"/>
      <c r="AB132" s="43"/>
      <c r="AC132" s="43"/>
    </row>
    <row r="133" spans="26:29" s="162" customFormat="1" x14ac:dyDescent="0.2">
      <c r="Z133" s="43"/>
      <c r="AA133" s="43"/>
      <c r="AB133" s="43"/>
      <c r="AC133" s="43"/>
    </row>
    <row r="134" spans="26:29" s="162" customFormat="1" x14ac:dyDescent="0.2">
      <c r="Z134" s="43"/>
      <c r="AA134" s="43"/>
      <c r="AB134" s="43"/>
      <c r="AC134" s="43"/>
    </row>
    <row r="135" spans="26:29" s="162" customFormat="1" x14ac:dyDescent="0.2">
      <c r="Z135" s="43"/>
      <c r="AA135" s="43"/>
      <c r="AB135" s="43"/>
      <c r="AC135" s="43"/>
    </row>
    <row r="136" spans="26:29" s="162" customFormat="1" x14ac:dyDescent="0.2">
      <c r="Z136" s="43"/>
      <c r="AA136" s="43"/>
      <c r="AB136" s="43"/>
      <c r="AC136" s="43"/>
    </row>
    <row r="137" spans="26:29" s="162" customFormat="1" x14ac:dyDescent="0.2">
      <c r="Z137" s="43"/>
      <c r="AA137" s="43"/>
      <c r="AB137" s="43"/>
      <c r="AC137" s="43"/>
    </row>
    <row r="138" spans="26:29" s="162" customFormat="1" x14ac:dyDescent="0.2">
      <c r="Z138" s="43"/>
      <c r="AA138" s="43"/>
      <c r="AB138" s="43"/>
      <c r="AC138" s="43"/>
    </row>
    <row r="139" spans="26:29" s="162" customFormat="1" x14ac:dyDescent="0.2">
      <c r="Z139" s="43"/>
      <c r="AA139" s="43"/>
      <c r="AB139" s="43"/>
      <c r="AC139" s="43"/>
    </row>
    <row r="140" spans="26:29" s="162" customFormat="1" x14ac:dyDescent="0.2">
      <c r="Z140" s="43"/>
      <c r="AA140" s="43"/>
      <c r="AB140" s="43"/>
      <c r="AC140" s="43"/>
    </row>
    <row r="141" spans="26:29" s="162" customFormat="1" x14ac:dyDescent="0.2">
      <c r="Z141" s="43"/>
      <c r="AA141" s="43"/>
      <c r="AB141" s="43"/>
      <c r="AC141" s="43"/>
    </row>
    <row r="142" spans="26:29" s="162" customFormat="1" x14ac:dyDescent="0.2">
      <c r="Z142" s="43"/>
      <c r="AA142" s="43"/>
      <c r="AB142" s="43"/>
      <c r="AC142" s="43"/>
    </row>
    <row r="143" spans="26:29" s="162" customFormat="1" x14ac:dyDescent="0.2">
      <c r="Z143" s="43"/>
      <c r="AA143" s="43"/>
      <c r="AB143" s="43"/>
      <c r="AC143" s="43"/>
    </row>
    <row r="144" spans="26:29" s="162" customFormat="1" x14ac:dyDescent="0.2">
      <c r="Z144" s="43"/>
      <c r="AA144" s="43"/>
      <c r="AB144" s="43"/>
      <c r="AC144" s="43"/>
    </row>
    <row r="145" spans="26:29" s="162" customFormat="1" x14ac:dyDescent="0.2">
      <c r="Z145" s="43"/>
      <c r="AA145" s="43"/>
      <c r="AB145" s="43"/>
      <c r="AC145" s="43"/>
    </row>
    <row r="146" spans="26:29" s="162" customFormat="1" x14ac:dyDescent="0.2">
      <c r="Z146" s="43"/>
      <c r="AA146" s="43"/>
      <c r="AB146" s="43"/>
      <c r="AC146" s="43"/>
    </row>
    <row r="147" spans="26:29" s="162" customFormat="1" x14ac:dyDescent="0.2">
      <c r="Z147" s="43"/>
      <c r="AA147" s="43"/>
      <c r="AB147" s="43"/>
      <c r="AC147" s="43"/>
    </row>
    <row r="148" spans="26:29" s="162" customFormat="1" x14ac:dyDescent="0.2">
      <c r="Z148" s="43"/>
      <c r="AA148" s="43"/>
      <c r="AB148" s="43"/>
      <c r="AC148" s="43"/>
    </row>
    <row r="149" spans="26:29" s="162" customFormat="1" x14ac:dyDescent="0.2">
      <c r="Z149" s="43"/>
      <c r="AA149" s="43"/>
      <c r="AB149" s="43"/>
      <c r="AC149" s="43"/>
    </row>
    <row r="150" spans="26:29" s="162" customFormat="1" x14ac:dyDescent="0.2">
      <c r="Z150" s="43"/>
      <c r="AA150" s="43"/>
      <c r="AB150" s="43"/>
      <c r="AC150" s="43"/>
    </row>
    <row r="151" spans="26:29" s="162" customFormat="1" x14ac:dyDescent="0.2">
      <c r="Z151" s="43"/>
      <c r="AA151" s="43"/>
      <c r="AB151" s="43"/>
      <c r="AC151" s="43"/>
    </row>
    <row r="152" spans="26:29" s="162" customFormat="1" x14ac:dyDescent="0.2">
      <c r="Z152" s="43"/>
      <c r="AA152" s="43"/>
      <c r="AB152" s="43"/>
      <c r="AC152" s="43"/>
    </row>
    <row r="153" spans="26:29" s="162" customFormat="1" x14ac:dyDescent="0.2">
      <c r="Z153" s="43"/>
      <c r="AA153" s="43"/>
      <c r="AB153" s="43"/>
      <c r="AC153" s="43"/>
    </row>
    <row r="154" spans="26:29" s="162" customFormat="1" x14ac:dyDescent="0.2">
      <c r="Z154" s="43"/>
      <c r="AA154" s="43"/>
      <c r="AB154" s="43"/>
      <c r="AC154" s="43"/>
    </row>
    <row r="155" spans="26:29" s="162" customFormat="1" x14ac:dyDescent="0.2">
      <c r="Z155" s="43"/>
      <c r="AA155" s="43"/>
      <c r="AB155" s="43"/>
      <c r="AC155" s="43"/>
    </row>
    <row r="156" spans="26:29" s="162" customFormat="1" x14ac:dyDescent="0.2">
      <c r="Z156" s="43"/>
      <c r="AA156" s="43"/>
      <c r="AB156" s="43"/>
      <c r="AC156" s="43"/>
    </row>
    <row r="157" spans="26:29" s="162" customFormat="1" x14ac:dyDescent="0.2">
      <c r="Z157" s="43"/>
      <c r="AA157" s="43"/>
      <c r="AB157" s="43"/>
      <c r="AC157" s="43"/>
    </row>
    <row r="158" spans="26:29" s="162" customFormat="1" x14ac:dyDescent="0.2">
      <c r="Z158" s="43"/>
      <c r="AA158" s="43"/>
      <c r="AB158" s="43"/>
      <c r="AC158" s="43"/>
    </row>
    <row r="159" spans="26:29" s="162" customFormat="1" x14ac:dyDescent="0.2">
      <c r="Z159" s="43"/>
      <c r="AA159" s="43"/>
      <c r="AB159" s="43"/>
      <c r="AC159" s="43"/>
    </row>
    <row r="160" spans="26:29" s="162" customFormat="1" x14ac:dyDescent="0.2">
      <c r="Z160" s="43"/>
      <c r="AA160" s="43"/>
      <c r="AB160" s="43"/>
      <c r="AC160" s="43"/>
    </row>
    <row r="161" spans="26:29" s="162" customFormat="1" x14ac:dyDescent="0.2">
      <c r="Z161" s="43"/>
      <c r="AA161" s="43"/>
      <c r="AB161" s="43"/>
      <c r="AC161" s="43"/>
    </row>
    <row r="162" spans="26:29" s="162" customFormat="1" x14ac:dyDescent="0.2">
      <c r="Z162" s="43"/>
      <c r="AA162" s="43"/>
      <c r="AB162" s="43"/>
      <c r="AC162" s="43"/>
    </row>
    <row r="163" spans="26:29" s="162" customFormat="1" x14ac:dyDescent="0.2">
      <c r="Z163" s="43"/>
      <c r="AA163" s="43"/>
      <c r="AB163" s="43"/>
      <c r="AC163" s="43"/>
    </row>
    <row r="164" spans="26:29" s="162" customFormat="1" x14ac:dyDescent="0.2">
      <c r="Z164" s="43"/>
      <c r="AA164" s="43"/>
      <c r="AB164" s="43"/>
      <c r="AC164" s="43"/>
    </row>
    <row r="165" spans="26:29" s="162" customFormat="1" x14ac:dyDescent="0.2">
      <c r="Z165" s="43"/>
      <c r="AA165" s="43"/>
      <c r="AB165" s="43"/>
      <c r="AC165" s="43"/>
    </row>
    <row r="166" spans="26:29" s="162" customFormat="1" x14ac:dyDescent="0.2">
      <c r="Z166" s="43"/>
      <c r="AA166" s="43"/>
      <c r="AB166" s="43"/>
      <c r="AC166" s="43"/>
    </row>
    <row r="167" spans="26:29" s="162" customFormat="1" x14ac:dyDescent="0.2">
      <c r="Z167" s="43"/>
      <c r="AA167" s="43"/>
      <c r="AB167" s="43"/>
      <c r="AC167" s="43"/>
    </row>
    <row r="168" spans="26:29" s="162" customFormat="1" x14ac:dyDescent="0.2">
      <c r="Z168" s="43"/>
      <c r="AA168" s="43"/>
      <c r="AB168" s="43"/>
      <c r="AC168" s="43"/>
    </row>
    <row r="169" spans="26:29" s="162" customFormat="1" x14ac:dyDescent="0.2">
      <c r="Z169" s="43"/>
      <c r="AA169" s="43"/>
      <c r="AB169" s="43"/>
      <c r="AC169" s="43"/>
    </row>
    <row r="170" spans="26:29" s="162" customFormat="1" x14ac:dyDescent="0.2">
      <c r="Z170" s="43"/>
      <c r="AA170" s="43"/>
      <c r="AB170" s="43"/>
      <c r="AC170" s="43"/>
    </row>
    <row r="171" spans="26:29" s="162" customFormat="1" x14ac:dyDescent="0.2">
      <c r="Z171" s="43"/>
      <c r="AA171" s="43"/>
      <c r="AB171" s="43"/>
      <c r="AC171" s="43"/>
    </row>
    <row r="172" spans="26:29" s="162" customFormat="1" x14ac:dyDescent="0.2">
      <c r="Z172" s="43"/>
      <c r="AA172" s="43"/>
      <c r="AB172" s="43"/>
      <c r="AC172" s="43"/>
    </row>
    <row r="173" spans="26:29" s="162" customFormat="1" x14ac:dyDescent="0.2">
      <c r="Z173" s="43"/>
      <c r="AA173" s="43"/>
      <c r="AB173" s="43"/>
      <c r="AC173" s="43"/>
    </row>
    <row r="174" spans="26:29" s="162" customFormat="1" x14ac:dyDescent="0.2">
      <c r="Z174" s="43"/>
      <c r="AA174" s="43"/>
      <c r="AB174" s="43"/>
      <c r="AC174" s="43"/>
    </row>
    <row r="175" spans="26:29" s="162" customFormat="1" x14ac:dyDescent="0.2">
      <c r="Z175" s="43"/>
      <c r="AA175" s="43"/>
      <c r="AB175" s="43"/>
      <c r="AC175" s="43"/>
    </row>
    <row r="176" spans="26:29" s="162" customFormat="1" x14ac:dyDescent="0.2">
      <c r="Z176" s="43"/>
      <c r="AA176" s="43"/>
      <c r="AB176" s="43"/>
      <c r="AC176" s="43"/>
    </row>
    <row r="177" spans="26:29" s="162" customFormat="1" x14ac:dyDescent="0.2">
      <c r="Z177" s="43"/>
      <c r="AA177" s="43"/>
      <c r="AB177" s="43"/>
      <c r="AC177" s="43"/>
    </row>
    <row r="178" spans="26:29" s="162" customFormat="1" x14ac:dyDescent="0.2">
      <c r="Z178" s="43"/>
      <c r="AA178" s="43"/>
      <c r="AB178" s="43"/>
      <c r="AC178" s="43"/>
    </row>
    <row r="179" spans="26:29" s="162" customFormat="1" x14ac:dyDescent="0.2">
      <c r="Z179" s="43"/>
      <c r="AA179" s="43"/>
      <c r="AB179" s="43"/>
      <c r="AC179" s="43"/>
    </row>
    <row r="180" spans="26:29" s="162" customFormat="1" x14ac:dyDescent="0.2">
      <c r="Z180" s="43"/>
      <c r="AA180" s="43"/>
      <c r="AB180" s="43"/>
      <c r="AC180" s="43"/>
    </row>
    <row r="181" spans="26:29" s="162" customFormat="1" x14ac:dyDescent="0.2">
      <c r="Z181" s="43"/>
      <c r="AA181" s="43"/>
      <c r="AB181" s="43"/>
      <c r="AC181" s="43"/>
    </row>
    <row r="182" spans="26:29" s="162" customFormat="1" x14ac:dyDescent="0.2">
      <c r="Z182" s="43"/>
      <c r="AA182" s="43"/>
      <c r="AB182" s="43"/>
      <c r="AC182" s="43"/>
    </row>
    <row r="183" spans="26:29" s="162" customFormat="1" x14ac:dyDescent="0.2">
      <c r="Z183" s="43"/>
      <c r="AA183" s="43"/>
      <c r="AB183" s="43"/>
      <c r="AC183" s="43"/>
    </row>
    <row r="184" spans="26:29" s="162" customFormat="1" x14ac:dyDescent="0.2">
      <c r="Z184" s="43"/>
      <c r="AA184" s="43"/>
      <c r="AB184" s="43"/>
      <c r="AC184" s="43"/>
    </row>
    <row r="185" spans="26:29" s="162" customFormat="1" x14ac:dyDescent="0.2">
      <c r="Z185" s="43"/>
      <c r="AA185" s="43"/>
      <c r="AB185" s="43"/>
      <c r="AC185" s="43"/>
    </row>
    <row r="186" spans="26:29" s="162" customFormat="1" x14ac:dyDescent="0.2">
      <c r="Z186" s="43"/>
      <c r="AA186" s="43"/>
      <c r="AB186" s="43"/>
      <c r="AC186" s="43"/>
    </row>
    <row r="187" spans="26:29" s="162" customFormat="1" x14ac:dyDescent="0.2">
      <c r="Z187" s="43"/>
      <c r="AA187" s="43"/>
      <c r="AB187" s="43"/>
      <c r="AC187" s="43"/>
    </row>
    <row r="188" spans="26:29" s="162" customFormat="1" x14ac:dyDescent="0.2">
      <c r="Z188" s="43"/>
      <c r="AA188" s="43"/>
      <c r="AB188" s="43"/>
      <c r="AC188" s="43"/>
    </row>
    <row r="189" spans="26:29" s="162" customFormat="1" x14ac:dyDescent="0.2">
      <c r="Z189" s="43"/>
      <c r="AA189" s="43"/>
      <c r="AB189" s="43"/>
      <c r="AC189" s="43"/>
    </row>
    <row r="190" spans="26:29" s="162" customFormat="1" x14ac:dyDescent="0.2">
      <c r="Z190" s="43"/>
      <c r="AA190" s="43"/>
      <c r="AB190" s="43"/>
      <c r="AC190" s="43"/>
    </row>
    <row r="191" spans="26:29" s="162" customFormat="1" x14ac:dyDescent="0.2">
      <c r="Z191" s="43"/>
      <c r="AA191" s="43"/>
      <c r="AB191" s="43"/>
      <c r="AC191" s="43"/>
    </row>
    <row r="192" spans="26:29" s="162" customFormat="1" x14ac:dyDescent="0.2">
      <c r="Z192" s="43"/>
      <c r="AA192" s="43"/>
      <c r="AB192" s="43"/>
      <c r="AC192" s="43"/>
    </row>
    <row r="193" spans="26:29" s="162" customFormat="1" x14ac:dyDescent="0.2">
      <c r="Z193" s="43"/>
      <c r="AA193" s="43"/>
      <c r="AB193" s="43"/>
      <c r="AC193" s="43"/>
    </row>
    <row r="194" spans="26:29" s="162" customFormat="1" x14ac:dyDescent="0.2">
      <c r="Z194" s="43"/>
      <c r="AA194" s="43"/>
      <c r="AB194" s="43"/>
      <c r="AC194" s="43"/>
    </row>
    <row r="195" spans="26:29" s="162" customFormat="1" x14ac:dyDescent="0.2">
      <c r="Z195" s="43"/>
      <c r="AA195" s="43"/>
      <c r="AB195" s="43"/>
      <c r="AC195" s="43"/>
    </row>
    <row r="196" spans="26:29" s="162" customFormat="1" x14ac:dyDescent="0.2">
      <c r="Z196" s="43"/>
      <c r="AA196" s="43"/>
      <c r="AB196" s="43"/>
      <c r="AC196" s="43"/>
    </row>
    <row r="197" spans="26:29" s="162" customFormat="1" x14ac:dyDescent="0.2">
      <c r="Z197" s="43"/>
      <c r="AA197" s="43"/>
      <c r="AB197" s="43"/>
      <c r="AC197" s="43"/>
    </row>
    <row r="198" spans="26:29" s="162" customFormat="1" x14ac:dyDescent="0.2">
      <c r="Z198" s="43"/>
      <c r="AA198" s="43"/>
      <c r="AB198" s="43"/>
      <c r="AC198" s="43"/>
    </row>
    <row r="199" spans="26:29" s="162" customFormat="1" x14ac:dyDescent="0.2">
      <c r="Z199" s="43"/>
      <c r="AA199" s="43"/>
      <c r="AB199" s="43"/>
      <c r="AC199" s="43"/>
    </row>
    <row r="200" spans="26:29" s="162" customFormat="1" x14ac:dyDescent="0.2">
      <c r="Z200" s="43"/>
      <c r="AA200" s="43"/>
      <c r="AB200" s="43"/>
      <c r="AC200" s="43"/>
    </row>
    <row r="201" spans="26:29" s="162" customFormat="1" x14ac:dyDescent="0.2">
      <c r="Z201" s="43"/>
      <c r="AA201" s="43"/>
      <c r="AB201" s="43"/>
      <c r="AC201" s="43"/>
    </row>
    <row r="202" spans="26:29" s="162" customFormat="1" x14ac:dyDescent="0.2">
      <c r="Z202" s="43"/>
      <c r="AA202" s="43"/>
      <c r="AB202" s="43"/>
      <c r="AC202" s="43"/>
    </row>
    <row r="203" spans="26:29" s="162" customFormat="1" x14ac:dyDescent="0.2">
      <c r="Z203" s="43"/>
      <c r="AA203" s="43"/>
      <c r="AB203" s="43"/>
      <c r="AC203" s="43"/>
    </row>
    <row r="204" spans="26:29" s="162" customFormat="1" x14ac:dyDescent="0.2">
      <c r="Z204" s="43"/>
      <c r="AA204" s="43"/>
      <c r="AB204" s="43"/>
      <c r="AC204" s="43"/>
    </row>
    <row r="205" spans="26:29" s="162" customFormat="1" x14ac:dyDescent="0.2">
      <c r="Z205" s="43"/>
      <c r="AA205" s="43"/>
      <c r="AB205" s="43"/>
      <c r="AC205" s="43"/>
    </row>
    <row r="206" spans="26:29" s="162" customFormat="1" x14ac:dyDescent="0.2">
      <c r="Z206" s="43"/>
      <c r="AA206" s="43"/>
      <c r="AB206" s="43"/>
      <c r="AC206" s="43"/>
    </row>
    <row r="207" spans="26:29" s="162" customFormat="1" x14ac:dyDescent="0.2">
      <c r="Z207" s="43"/>
      <c r="AA207" s="43"/>
      <c r="AB207" s="43"/>
      <c r="AC207" s="43"/>
    </row>
    <row r="208" spans="26:29" s="162" customFormat="1" x14ac:dyDescent="0.2">
      <c r="Z208" s="43"/>
      <c r="AA208" s="43"/>
      <c r="AB208" s="43"/>
      <c r="AC208" s="43"/>
    </row>
    <row r="209" spans="26:29" s="162" customFormat="1" x14ac:dyDescent="0.2">
      <c r="Z209" s="43"/>
      <c r="AA209" s="43"/>
      <c r="AB209" s="43"/>
      <c r="AC209" s="43"/>
    </row>
    <row r="210" spans="26:29" s="162" customFormat="1" x14ac:dyDescent="0.2">
      <c r="Z210" s="43"/>
      <c r="AA210" s="43"/>
      <c r="AB210" s="43"/>
      <c r="AC210" s="43"/>
    </row>
    <row r="211" spans="26:29" s="162" customFormat="1" x14ac:dyDescent="0.2">
      <c r="Z211" s="43"/>
      <c r="AA211" s="43"/>
      <c r="AB211" s="43"/>
      <c r="AC211" s="43"/>
    </row>
    <row r="212" spans="26:29" s="162" customFormat="1" x14ac:dyDescent="0.2">
      <c r="Z212" s="43"/>
      <c r="AA212" s="43"/>
      <c r="AB212" s="43"/>
      <c r="AC212" s="43"/>
    </row>
    <row r="213" spans="26:29" s="162" customFormat="1" x14ac:dyDescent="0.2">
      <c r="Z213" s="43"/>
      <c r="AA213" s="43"/>
      <c r="AB213" s="43"/>
      <c r="AC213" s="43"/>
    </row>
    <row r="214" spans="26:29" s="162" customFormat="1" x14ac:dyDescent="0.2">
      <c r="Z214" s="43"/>
      <c r="AA214" s="43"/>
      <c r="AB214" s="43"/>
      <c r="AC214" s="43"/>
    </row>
    <row r="215" spans="26:29" s="162" customFormat="1" x14ac:dyDescent="0.2">
      <c r="Z215" s="43"/>
      <c r="AA215" s="43"/>
      <c r="AB215" s="43"/>
      <c r="AC215" s="43"/>
    </row>
    <row r="216" spans="26:29" s="162" customFormat="1" x14ac:dyDescent="0.2">
      <c r="Z216" s="43"/>
      <c r="AA216" s="43"/>
      <c r="AB216" s="43"/>
      <c r="AC216" s="43"/>
    </row>
    <row r="217" spans="26:29" s="162" customFormat="1" x14ac:dyDescent="0.2">
      <c r="Z217" s="43"/>
      <c r="AA217" s="43"/>
      <c r="AB217" s="43"/>
      <c r="AC217" s="43"/>
    </row>
    <row r="218" spans="26:29" s="162" customFormat="1" x14ac:dyDescent="0.2">
      <c r="Z218" s="43"/>
      <c r="AA218" s="43"/>
      <c r="AB218" s="43"/>
      <c r="AC218" s="43"/>
    </row>
    <row r="219" spans="26:29" s="162" customFormat="1" x14ac:dyDescent="0.2">
      <c r="Z219" s="43"/>
      <c r="AA219" s="43"/>
      <c r="AB219" s="43"/>
      <c r="AC219" s="43"/>
    </row>
    <row r="220" spans="26:29" s="162" customFormat="1" x14ac:dyDescent="0.2">
      <c r="Z220" s="43"/>
      <c r="AA220" s="43"/>
      <c r="AB220" s="43"/>
      <c r="AC220" s="43"/>
    </row>
    <row r="221" spans="26:29" s="162" customFormat="1" x14ac:dyDescent="0.2">
      <c r="Z221" s="43"/>
      <c r="AA221" s="43"/>
      <c r="AB221" s="43"/>
      <c r="AC221" s="43"/>
    </row>
    <row r="222" spans="26:29" s="162" customFormat="1" x14ac:dyDescent="0.2">
      <c r="Z222" s="43"/>
      <c r="AA222" s="43"/>
      <c r="AB222" s="43"/>
      <c r="AC222" s="43"/>
    </row>
    <row r="223" spans="26:29" s="162" customFormat="1" x14ac:dyDescent="0.2">
      <c r="Z223" s="43"/>
      <c r="AA223" s="43"/>
      <c r="AB223" s="43"/>
      <c r="AC223" s="43"/>
    </row>
    <row r="224" spans="26:29" s="162" customFormat="1" x14ac:dyDescent="0.2">
      <c r="Z224" s="43"/>
      <c r="AA224" s="43"/>
      <c r="AB224" s="43"/>
      <c r="AC224" s="43"/>
    </row>
    <row r="225" spans="26:29" s="162" customFormat="1" x14ac:dyDescent="0.2">
      <c r="Z225" s="43"/>
      <c r="AA225" s="43"/>
      <c r="AB225" s="43"/>
      <c r="AC225" s="43"/>
    </row>
    <row r="226" spans="26:29" s="162" customFormat="1" x14ac:dyDescent="0.2">
      <c r="Z226" s="43"/>
      <c r="AA226" s="43"/>
      <c r="AB226" s="43"/>
      <c r="AC226" s="43"/>
    </row>
    <row r="227" spans="26:29" s="162" customFormat="1" x14ac:dyDescent="0.2">
      <c r="Z227" s="43"/>
      <c r="AA227" s="43"/>
      <c r="AB227" s="43"/>
      <c r="AC227" s="43"/>
    </row>
    <row r="228" spans="26:29" s="162" customFormat="1" x14ac:dyDescent="0.2">
      <c r="Z228" s="43"/>
      <c r="AA228" s="43"/>
      <c r="AB228" s="43"/>
      <c r="AC228" s="43"/>
    </row>
    <row r="229" spans="26:29" s="162" customFormat="1" x14ac:dyDescent="0.2">
      <c r="Z229" s="43"/>
      <c r="AA229" s="43"/>
      <c r="AB229" s="43"/>
      <c r="AC229" s="43"/>
    </row>
    <row r="230" spans="26:29" s="162" customFormat="1" x14ac:dyDescent="0.2">
      <c r="Z230" s="43"/>
      <c r="AA230" s="43"/>
      <c r="AB230" s="43"/>
      <c r="AC230" s="43"/>
    </row>
    <row r="231" spans="26:29" s="162" customFormat="1" x14ac:dyDescent="0.2">
      <c r="Z231" s="43"/>
      <c r="AA231" s="43"/>
      <c r="AB231" s="43"/>
      <c r="AC231" s="43"/>
    </row>
    <row r="232" spans="26:29" s="162" customFormat="1" x14ac:dyDescent="0.2">
      <c r="Z232" s="43"/>
      <c r="AA232" s="43"/>
      <c r="AB232" s="43"/>
      <c r="AC232" s="43"/>
    </row>
    <row r="233" spans="26:29" s="162" customFormat="1" x14ac:dyDescent="0.2">
      <c r="Z233" s="43"/>
      <c r="AA233" s="43"/>
      <c r="AB233" s="43"/>
      <c r="AC233" s="43"/>
    </row>
    <row r="234" spans="26:29" s="162" customFormat="1" x14ac:dyDescent="0.2">
      <c r="Z234" s="43"/>
      <c r="AA234" s="43"/>
      <c r="AB234" s="43"/>
      <c r="AC234" s="43"/>
    </row>
    <row r="235" spans="26:29" s="162" customFormat="1" x14ac:dyDescent="0.2">
      <c r="Z235" s="43"/>
      <c r="AA235" s="43"/>
      <c r="AB235" s="43"/>
      <c r="AC235" s="43"/>
    </row>
    <row r="236" spans="26:29" s="162" customFormat="1" x14ac:dyDescent="0.2">
      <c r="Z236" s="43"/>
      <c r="AA236" s="43"/>
      <c r="AB236" s="43"/>
      <c r="AC236" s="43"/>
    </row>
    <row r="237" spans="26:29" s="162" customFormat="1" x14ac:dyDescent="0.2">
      <c r="Z237" s="43"/>
      <c r="AA237" s="43"/>
      <c r="AB237" s="43"/>
      <c r="AC237" s="43"/>
    </row>
    <row r="238" spans="26:29" s="162" customFormat="1" x14ac:dyDescent="0.2">
      <c r="Z238" s="43"/>
      <c r="AA238" s="43"/>
      <c r="AB238" s="43"/>
      <c r="AC238" s="43"/>
    </row>
    <row r="239" spans="26:29" s="162" customFormat="1" x14ac:dyDescent="0.2">
      <c r="Z239" s="43"/>
      <c r="AA239" s="43"/>
      <c r="AB239" s="43"/>
      <c r="AC239" s="43"/>
    </row>
    <row r="240" spans="26:29" s="162" customFormat="1" x14ac:dyDescent="0.2">
      <c r="Z240" s="43"/>
      <c r="AA240" s="43"/>
      <c r="AB240" s="43"/>
      <c r="AC240" s="43"/>
    </row>
    <row r="241" spans="26:29" s="162" customFormat="1" x14ac:dyDescent="0.2">
      <c r="Z241" s="43"/>
      <c r="AA241" s="43"/>
      <c r="AB241" s="43"/>
      <c r="AC241" s="43"/>
    </row>
    <row r="242" spans="26:29" s="162" customFormat="1" x14ac:dyDescent="0.2">
      <c r="Z242" s="43"/>
      <c r="AA242" s="43"/>
      <c r="AB242" s="43"/>
      <c r="AC242" s="43"/>
    </row>
    <row r="243" spans="26:29" s="162" customFormat="1" x14ac:dyDescent="0.2">
      <c r="Z243" s="43"/>
      <c r="AA243" s="43"/>
      <c r="AB243" s="43"/>
      <c r="AC243" s="43"/>
    </row>
    <row r="244" spans="26:29" s="162" customFormat="1" x14ac:dyDescent="0.2">
      <c r="Z244" s="43"/>
      <c r="AA244" s="43"/>
      <c r="AB244" s="43"/>
      <c r="AC244" s="43"/>
    </row>
    <row r="245" spans="26:29" s="162" customFormat="1" x14ac:dyDescent="0.2">
      <c r="Z245" s="43"/>
      <c r="AA245" s="43"/>
      <c r="AB245" s="43"/>
      <c r="AC245" s="43"/>
    </row>
    <row r="246" spans="26:29" s="162" customFormat="1" x14ac:dyDescent="0.2">
      <c r="Z246" s="43"/>
      <c r="AA246" s="43"/>
      <c r="AB246" s="43"/>
      <c r="AC246" s="43"/>
    </row>
    <row r="247" spans="26:29" s="162" customFormat="1" x14ac:dyDescent="0.2">
      <c r="Z247" s="43"/>
      <c r="AA247" s="43"/>
      <c r="AB247" s="43"/>
      <c r="AC247" s="43"/>
    </row>
    <row r="248" spans="26:29" s="162" customFormat="1" x14ac:dyDescent="0.2">
      <c r="Z248" s="43"/>
      <c r="AA248" s="43"/>
      <c r="AB248" s="43"/>
      <c r="AC248" s="43"/>
    </row>
    <row r="249" spans="26:29" s="162" customFormat="1" x14ac:dyDescent="0.2">
      <c r="Z249" s="43"/>
      <c r="AA249" s="43"/>
      <c r="AB249" s="43"/>
      <c r="AC249" s="43"/>
    </row>
    <row r="250" spans="26:29" s="162" customFormat="1" x14ac:dyDescent="0.2">
      <c r="Z250" s="43"/>
      <c r="AA250" s="43"/>
      <c r="AB250" s="43"/>
      <c r="AC250" s="43"/>
    </row>
    <row r="251" spans="26:29" s="162" customFormat="1" x14ac:dyDescent="0.2">
      <c r="Z251" s="43"/>
      <c r="AA251" s="43"/>
      <c r="AB251" s="43"/>
      <c r="AC251" s="43"/>
    </row>
    <row r="252" spans="26:29" s="162" customFormat="1" x14ac:dyDescent="0.2">
      <c r="Z252" s="43"/>
      <c r="AA252" s="43"/>
      <c r="AB252" s="43"/>
      <c r="AC252" s="43"/>
    </row>
    <row r="253" spans="26:29" s="162" customFormat="1" x14ac:dyDescent="0.2">
      <c r="Z253" s="43"/>
      <c r="AA253" s="43"/>
      <c r="AB253" s="43"/>
      <c r="AC253" s="43"/>
    </row>
    <row r="254" spans="26:29" s="162" customFormat="1" x14ac:dyDescent="0.2">
      <c r="Z254" s="43"/>
      <c r="AA254" s="43"/>
      <c r="AB254" s="43"/>
      <c r="AC254" s="43"/>
    </row>
    <row r="255" spans="26:29" s="162" customFormat="1" x14ac:dyDescent="0.2">
      <c r="Z255" s="43"/>
      <c r="AA255" s="43"/>
      <c r="AB255" s="43"/>
      <c r="AC255" s="43"/>
    </row>
    <row r="256" spans="26:29" s="162" customFormat="1" x14ac:dyDescent="0.2">
      <c r="Z256" s="43"/>
      <c r="AA256" s="43"/>
      <c r="AB256" s="43"/>
      <c r="AC256" s="43"/>
    </row>
    <row r="257" spans="26:29" s="162" customFormat="1" x14ac:dyDescent="0.2">
      <c r="Z257" s="43"/>
      <c r="AA257" s="43"/>
      <c r="AB257" s="43"/>
      <c r="AC257" s="43"/>
    </row>
    <row r="258" spans="26:29" s="162" customFormat="1" x14ac:dyDescent="0.2">
      <c r="Z258" s="43"/>
      <c r="AA258" s="43"/>
      <c r="AB258" s="43"/>
      <c r="AC258" s="43"/>
    </row>
    <row r="259" spans="26:29" s="162" customFormat="1" x14ac:dyDescent="0.2">
      <c r="Z259" s="43"/>
      <c r="AA259" s="43"/>
      <c r="AB259" s="43"/>
      <c r="AC259" s="43"/>
    </row>
    <row r="260" spans="26:29" s="162" customFormat="1" x14ac:dyDescent="0.2">
      <c r="Z260" s="43"/>
      <c r="AA260" s="43"/>
      <c r="AB260" s="43"/>
      <c r="AC260" s="43"/>
    </row>
    <row r="261" spans="26:29" s="162" customFormat="1" x14ac:dyDescent="0.2">
      <c r="Z261" s="43"/>
      <c r="AA261" s="43"/>
      <c r="AB261" s="43"/>
      <c r="AC261" s="43"/>
    </row>
    <row r="262" spans="26:29" s="162" customFormat="1" x14ac:dyDescent="0.2">
      <c r="Z262" s="43"/>
      <c r="AA262" s="43"/>
      <c r="AB262" s="43"/>
      <c r="AC262" s="43"/>
    </row>
    <row r="263" spans="26:29" s="162" customFormat="1" x14ac:dyDescent="0.2">
      <c r="Z263" s="43"/>
      <c r="AA263" s="43"/>
      <c r="AB263" s="43"/>
      <c r="AC263" s="43"/>
    </row>
    <row r="264" spans="26:29" s="162" customFormat="1" x14ac:dyDescent="0.2">
      <c r="Z264" s="43"/>
      <c r="AA264" s="43"/>
      <c r="AB264" s="43"/>
      <c r="AC264" s="43"/>
    </row>
    <row r="265" spans="26:29" s="162" customFormat="1" x14ac:dyDescent="0.2">
      <c r="Z265" s="43"/>
      <c r="AA265" s="43"/>
      <c r="AB265" s="43"/>
      <c r="AC265" s="43"/>
    </row>
    <row r="266" spans="26:29" s="162" customFormat="1" x14ac:dyDescent="0.2">
      <c r="Z266" s="43"/>
      <c r="AA266" s="43"/>
      <c r="AB266" s="43"/>
      <c r="AC266" s="43"/>
    </row>
    <row r="267" spans="26:29" s="162" customFormat="1" x14ac:dyDescent="0.2">
      <c r="Z267" s="43"/>
      <c r="AA267" s="43"/>
      <c r="AB267" s="43"/>
      <c r="AC267" s="43"/>
    </row>
    <row r="268" spans="26:29" s="162" customFormat="1" x14ac:dyDescent="0.2">
      <c r="Z268" s="43"/>
      <c r="AA268" s="43"/>
      <c r="AB268" s="43"/>
      <c r="AC268" s="43"/>
    </row>
    <row r="269" spans="26:29" s="162" customFormat="1" x14ac:dyDescent="0.2">
      <c r="Z269" s="43"/>
      <c r="AA269" s="43"/>
      <c r="AB269" s="43"/>
      <c r="AC269" s="43"/>
    </row>
    <row r="270" spans="26:29" s="162" customFormat="1" x14ac:dyDescent="0.2">
      <c r="Z270" s="43"/>
      <c r="AA270" s="43"/>
      <c r="AB270" s="43"/>
      <c r="AC270" s="43"/>
    </row>
    <row r="271" spans="26:29" s="162" customFormat="1" x14ac:dyDescent="0.2">
      <c r="Z271" s="43"/>
      <c r="AA271" s="43"/>
      <c r="AB271" s="43"/>
      <c r="AC271" s="43"/>
    </row>
    <row r="272" spans="26:29" s="162" customFormat="1" x14ac:dyDescent="0.2">
      <c r="Z272" s="43"/>
      <c r="AA272" s="43"/>
      <c r="AB272" s="43"/>
      <c r="AC272" s="43"/>
    </row>
    <row r="273" spans="26:29" s="162" customFormat="1" x14ac:dyDescent="0.2">
      <c r="Z273" s="43"/>
      <c r="AA273" s="43"/>
      <c r="AB273" s="43"/>
      <c r="AC273" s="43"/>
    </row>
    <row r="274" spans="26:29" s="162" customFormat="1" x14ac:dyDescent="0.2">
      <c r="Z274" s="43"/>
      <c r="AA274" s="43"/>
      <c r="AB274" s="43"/>
      <c r="AC274" s="43"/>
    </row>
    <row r="275" spans="26:29" s="162" customFormat="1" x14ac:dyDescent="0.2">
      <c r="Z275" s="43"/>
      <c r="AA275" s="43"/>
      <c r="AB275" s="43"/>
      <c r="AC275" s="43"/>
    </row>
    <row r="276" spans="26:29" s="162" customFormat="1" x14ac:dyDescent="0.2">
      <c r="Z276" s="43"/>
      <c r="AA276" s="43"/>
      <c r="AB276" s="43"/>
      <c r="AC276" s="43"/>
    </row>
    <row r="277" spans="26:29" s="162" customFormat="1" x14ac:dyDescent="0.2">
      <c r="Z277" s="43"/>
      <c r="AA277" s="43"/>
      <c r="AB277" s="43"/>
      <c r="AC277" s="43"/>
    </row>
    <row r="278" spans="26:29" s="162" customFormat="1" x14ac:dyDescent="0.2">
      <c r="Z278" s="43"/>
      <c r="AA278" s="43"/>
      <c r="AB278" s="43"/>
      <c r="AC278" s="43"/>
    </row>
    <row r="279" spans="26:29" s="162" customFormat="1" x14ac:dyDescent="0.2">
      <c r="Z279" s="43"/>
      <c r="AA279" s="43"/>
      <c r="AB279" s="43"/>
      <c r="AC279" s="43"/>
    </row>
    <row r="280" spans="26:29" s="162" customFormat="1" x14ac:dyDescent="0.2">
      <c r="Z280" s="43"/>
      <c r="AA280" s="43"/>
      <c r="AB280" s="43"/>
      <c r="AC280" s="43"/>
    </row>
    <row r="281" spans="26:29" s="162" customFormat="1" x14ac:dyDescent="0.2">
      <c r="Z281" s="43"/>
      <c r="AA281" s="43"/>
      <c r="AB281" s="43"/>
      <c r="AC281" s="43"/>
    </row>
    <row r="282" spans="26:29" s="162" customFormat="1" x14ac:dyDescent="0.2">
      <c r="Z282" s="43"/>
      <c r="AA282" s="43"/>
      <c r="AB282" s="43"/>
      <c r="AC282" s="43"/>
    </row>
    <row r="283" spans="26:29" s="162" customFormat="1" x14ac:dyDescent="0.2">
      <c r="Z283" s="43"/>
      <c r="AA283" s="43"/>
      <c r="AB283" s="43"/>
      <c r="AC283" s="43"/>
    </row>
    <row r="284" spans="26:29" s="162" customFormat="1" x14ac:dyDescent="0.2">
      <c r="Z284" s="43"/>
      <c r="AA284" s="43"/>
      <c r="AB284" s="43"/>
      <c r="AC284" s="43"/>
    </row>
    <row r="285" spans="26:29" s="162" customFormat="1" x14ac:dyDescent="0.2">
      <c r="Z285" s="43"/>
      <c r="AA285" s="43"/>
      <c r="AB285" s="43"/>
      <c r="AC285" s="43"/>
    </row>
    <row r="286" spans="26:29" s="162" customFormat="1" x14ac:dyDescent="0.2">
      <c r="Z286" s="43"/>
      <c r="AA286" s="43"/>
      <c r="AB286" s="43"/>
      <c r="AC286" s="43"/>
    </row>
    <row r="287" spans="26:29" s="162" customFormat="1" x14ac:dyDescent="0.2">
      <c r="Z287" s="43"/>
      <c r="AA287" s="43"/>
      <c r="AB287" s="43"/>
      <c r="AC287" s="43"/>
    </row>
    <row r="288" spans="26:29" s="162" customFormat="1" x14ac:dyDescent="0.2">
      <c r="Z288" s="43"/>
      <c r="AA288" s="43"/>
      <c r="AB288" s="43"/>
      <c r="AC288" s="43"/>
    </row>
    <row r="289" spans="26:29" s="162" customFormat="1" x14ac:dyDescent="0.2">
      <c r="Z289" s="43"/>
      <c r="AA289" s="43"/>
      <c r="AB289" s="43"/>
      <c r="AC289" s="43"/>
    </row>
    <row r="290" spans="26:29" s="162" customFormat="1" x14ac:dyDescent="0.2">
      <c r="Z290" s="43"/>
      <c r="AA290" s="43"/>
      <c r="AB290" s="43"/>
      <c r="AC290" s="43"/>
    </row>
    <row r="291" spans="26:29" s="162" customFormat="1" x14ac:dyDescent="0.2">
      <c r="Z291" s="43"/>
      <c r="AA291" s="43"/>
      <c r="AB291" s="43"/>
      <c r="AC291" s="43"/>
    </row>
    <row r="292" spans="26:29" s="162" customFormat="1" x14ac:dyDescent="0.2">
      <c r="Z292" s="43"/>
      <c r="AA292" s="43"/>
      <c r="AB292" s="43"/>
      <c r="AC292" s="43"/>
    </row>
    <row r="293" spans="26:29" s="162" customFormat="1" x14ac:dyDescent="0.2">
      <c r="Z293" s="43"/>
      <c r="AA293" s="43"/>
      <c r="AB293" s="43"/>
      <c r="AC293" s="43"/>
    </row>
    <row r="294" spans="26:29" s="162" customFormat="1" x14ac:dyDescent="0.2">
      <c r="Z294" s="43"/>
      <c r="AA294" s="43"/>
      <c r="AB294" s="43"/>
      <c r="AC294" s="43"/>
    </row>
    <row r="295" spans="26:29" s="162" customFormat="1" x14ac:dyDescent="0.2">
      <c r="Z295" s="43"/>
      <c r="AA295" s="43"/>
      <c r="AB295" s="43"/>
      <c r="AC295" s="43"/>
    </row>
    <row r="296" spans="26:29" s="162" customFormat="1" x14ac:dyDescent="0.2">
      <c r="Z296" s="43"/>
      <c r="AA296" s="43"/>
      <c r="AB296" s="43"/>
      <c r="AC296" s="43"/>
    </row>
    <row r="297" spans="26:29" s="162" customFormat="1" x14ac:dyDescent="0.2">
      <c r="Z297" s="43"/>
      <c r="AA297" s="43"/>
      <c r="AB297" s="43"/>
      <c r="AC297" s="43"/>
    </row>
    <row r="298" spans="26:29" s="162" customFormat="1" x14ac:dyDescent="0.2">
      <c r="Z298" s="43"/>
      <c r="AA298" s="43"/>
      <c r="AB298" s="43"/>
      <c r="AC298" s="43"/>
    </row>
    <row r="299" spans="26:29" s="162" customFormat="1" x14ac:dyDescent="0.2">
      <c r="Z299" s="43"/>
      <c r="AA299" s="43"/>
      <c r="AB299" s="43"/>
      <c r="AC299" s="43"/>
    </row>
    <row r="300" spans="26:29" s="162" customFormat="1" x14ac:dyDescent="0.2">
      <c r="Z300" s="43"/>
      <c r="AA300" s="43"/>
      <c r="AB300" s="43"/>
      <c r="AC300" s="43"/>
    </row>
    <row r="301" spans="26:29" s="162" customFormat="1" x14ac:dyDescent="0.2">
      <c r="Z301" s="43"/>
      <c r="AA301" s="43"/>
      <c r="AB301" s="43"/>
      <c r="AC301" s="43"/>
    </row>
    <row r="302" spans="26:29" s="162" customFormat="1" x14ac:dyDescent="0.2">
      <c r="Z302" s="43"/>
      <c r="AA302" s="43"/>
      <c r="AB302" s="43"/>
      <c r="AC302" s="43"/>
    </row>
    <row r="303" spans="26:29" s="162" customFormat="1" x14ac:dyDescent="0.2">
      <c r="Z303" s="43"/>
      <c r="AA303" s="43"/>
      <c r="AB303" s="43"/>
      <c r="AC303" s="43"/>
    </row>
    <row r="304" spans="26:29" s="162" customFormat="1" x14ac:dyDescent="0.2">
      <c r="Z304" s="43"/>
      <c r="AA304" s="43"/>
      <c r="AB304" s="43"/>
      <c r="AC304" s="43"/>
    </row>
    <row r="305" spans="26:29" s="162" customFormat="1" x14ac:dyDescent="0.2">
      <c r="Z305" s="43"/>
      <c r="AA305" s="43"/>
      <c r="AB305" s="43"/>
      <c r="AC305" s="43"/>
    </row>
    <row r="306" spans="26:29" s="162" customFormat="1" x14ac:dyDescent="0.2">
      <c r="Z306" s="43"/>
      <c r="AA306" s="43"/>
      <c r="AB306" s="43"/>
      <c r="AC306" s="43"/>
    </row>
    <row r="307" spans="26:29" s="162" customFormat="1" x14ac:dyDescent="0.2">
      <c r="Z307" s="43"/>
      <c r="AA307" s="43"/>
      <c r="AB307" s="43"/>
      <c r="AC307" s="43"/>
    </row>
    <row r="308" spans="26:29" s="162" customFormat="1" x14ac:dyDescent="0.2">
      <c r="Z308" s="43"/>
      <c r="AA308" s="43"/>
      <c r="AB308" s="43"/>
      <c r="AC308" s="43"/>
    </row>
    <row r="309" spans="26:29" s="162" customFormat="1" x14ac:dyDescent="0.2">
      <c r="Z309" s="43"/>
      <c r="AA309" s="43"/>
      <c r="AB309" s="43"/>
      <c r="AC309" s="43"/>
    </row>
    <row r="310" spans="26:29" s="162" customFormat="1" x14ac:dyDescent="0.2">
      <c r="Z310" s="43"/>
      <c r="AA310" s="43"/>
      <c r="AB310" s="43"/>
      <c r="AC310" s="43"/>
    </row>
    <row r="311" spans="26:29" s="162" customFormat="1" x14ac:dyDescent="0.2">
      <c r="Z311" s="43"/>
      <c r="AA311" s="43"/>
      <c r="AB311" s="43"/>
      <c r="AC311" s="43"/>
    </row>
    <row r="312" spans="26:29" s="162" customFormat="1" x14ac:dyDescent="0.2">
      <c r="Z312" s="43"/>
      <c r="AA312" s="43"/>
      <c r="AB312" s="43"/>
      <c r="AC312" s="43"/>
    </row>
    <row r="313" spans="26:29" s="162" customFormat="1" x14ac:dyDescent="0.2">
      <c r="Z313" s="43"/>
      <c r="AA313" s="43"/>
      <c r="AB313" s="43"/>
      <c r="AC313" s="43"/>
    </row>
    <row r="314" spans="26:29" s="162" customFormat="1" x14ac:dyDescent="0.2">
      <c r="Z314" s="43"/>
      <c r="AA314" s="43"/>
      <c r="AB314" s="43"/>
      <c r="AC314" s="43"/>
    </row>
    <row r="315" spans="26:29" s="162" customFormat="1" x14ac:dyDescent="0.2">
      <c r="Z315" s="43"/>
      <c r="AA315" s="43"/>
      <c r="AB315" s="43"/>
      <c r="AC315" s="43"/>
    </row>
    <row r="316" spans="26:29" s="162" customFormat="1" x14ac:dyDescent="0.2">
      <c r="Z316" s="43"/>
      <c r="AA316" s="43"/>
      <c r="AB316" s="43"/>
      <c r="AC316" s="43"/>
    </row>
    <row r="317" spans="26:29" s="162" customFormat="1" x14ac:dyDescent="0.2">
      <c r="Z317" s="43"/>
      <c r="AA317" s="43"/>
      <c r="AB317" s="43"/>
      <c r="AC317" s="43"/>
    </row>
    <row r="318" spans="26:29" s="162" customFormat="1" x14ac:dyDescent="0.2">
      <c r="Z318" s="43"/>
      <c r="AA318" s="43"/>
      <c r="AB318" s="43"/>
      <c r="AC318" s="43"/>
    </row>
    <row r="319" spans="26:29" s="162" customFormat="1" x14ac:dyDescent="0.2">
      <c r="Z319" s="43"/>
      <c r="AA319" s="43"/>
      <c r="AB319" s="43"/>
      <c r="AC319" s="43"/>
    </row>
    <row r="320" spans="26:29" s="162" customFormat="1" x14ac:dyDescent="0.2">
      <c r="Z320" s="43"/>
      <c r="AA320" s="43"/>
      <c r="AB320" s="43"/>
      <c r="AC320" s="43"/>
    </row>
    <row r="321" spans="26:29" s="162" customFormat="1" x14ac:dyDescent="0.2">
      <c r="Z321" s="43"/>
      <c r="AA321" s="43"/>
      <c r="AB321" s="43"/>
      <c r="AC321" s="43"/>
    </row>
    <row r="322" spans="26:29" s="162" customFormat="1" x14ac:dyDescent="0.2">
      <c r="Z322" s="43"/>
      <c r="AA322" s="43"/>
      <c r="AB322" s="43"/>
      <c r="AC322" s="43"/>
    </row>
    <row r="323" spans="26:29" s="162" customFormat="1" x14ac:dyDescent="0.2">
      <c r="Z323" s="43"/>
      <c r="AA323" s="43"/>
      <c r="AB323" s="43"/>
      <c r="AC323" s="43"/>
    </row>
    <row r="324" spans="26:29" s="162" customFormat="1" x14ac:dyDescent="0.2">
      <c r="Z324" s="43"/>
      <c r="AA324" s="43"/>
      <c r="AB324" s="43"/>
      <c r="AC324" s="43"/>
    </row>
    <row r="325" spans="26:29" s="162" customFormat="1" x14ac:dyDescent="0.2">
      <c r="Z325" s="43"/>
      <c r="AA325" s="43"/>
      <c r="AB325" s="43"/>
      <c r="AC325" s="43"/>
    </row>
    <row r="326" spans="26:29" s="162" customFormat="1" x14ac:dyDescent="0.2">
      <c r="Z326" s="43"/>
      <c r="AA326" s="43"/>
      <c r="AB326" s="43"/>
      <c r="AC326" s="43"/>
    </row>
    <row r="327" spans="26:29" s="162" customFormat="1" x14ac:dyDescent="0.2">
      <c r="Z327" s="43"/>
      <c r="AA327" s="43"/>
      <c r="AB327" s="43"/>
      <c r="AC327" s="43"/>
    </row>
    <row r="328" spans="26:29" s="162" customFormat="1" x14ac:dyDescent="0.2">
      <c r="Z328" s="43"/>
      <c r="AA328" s="43"/>
      <c r="AB328" s="43"/>
      <c r="AC328" s="43"/>
    </row>
    <row r="329" spans="26:29" s="162" customFormat="1" x14ac:dyDescent="0.2">
      <c r="Z329" s="43"/>
      <c r="AA329" s="43"/>
      <c r="AB329" s="43"/>
      <c r="AC329" s="43"/>
    </row>
    <row r="330" spans="26:29" s="162" customFormat="1" x14ac:dyDescent="0.2">
      <c r="Z330" s="43"/>
      <c r="AA330" s="43"/>
      <c r="AB330" s="43"/>
      <c r="AC330" s="43"/>
    </row>
    <row r="331" spans="26:29" s="162" customFormat="1" x14ac:dyDescent="0.2">
      <c r="Z331" s="43"/>
      <c r="AA331" s="43"/>
      <c r="AB331" s="43"/>
      <c r="AC331" s="43"/>
    </row>
    <row r="332" spans="26:29" s="162" customFormat="1" x14ac:dyDescent="0.2">
      <c r="Z332" s="43"/>
      <c r="AA332" s="43"/>
      <c r="AB332" s="43"/>
      <c r="AC332" s="43"/>
    </row>
    <row r="333" spans="26:29" s="162" customFormat="1" x14ac:dyDescent="0.2">
      <c r="Z333" s="43"/>
      <c r="AA333" s="43"/>
      <c r="AB333" s="43"/>
      <c r="AC333" s="43"/>
    </row>
    <row r="334" spans="26:29" s="162" customFormat="1" x14ac:dyDescent="0.2">
      <c r="Z334" s="43"/>
      <c r="AA334" s="43"/>
      <c r="AB334" s="43"/>
      <c r="AC334" s="43"/>
    </row>
    <row r="335" spans="26:29" s="162" customFormat="1" x14ac:dyDescent="0.2">
      <c r="Z335" s="43"/>
      <c r="AA335" s="43"/>
      <c r="AB335" s="43"/>
      <c r="AC335" s="43"/>
    </row>
    <row r="336" spans="26:29" s="162" customFormat="1" x14ac:dyDescent="0.2">
      <c r="Z336" s="43"/>
      <c r="AA336" s="43"/>
      <c r="AB336" s="43"/>
      <c r="AC336" s="43"/>
    </row>
    <row r="337" spans="26:29" s="162" customFormat="1" x14ac:dyDescent="0.2">
      <c r="Z337" s="43"/>
      <c r="AA337" s="43"/>
      <c r="AB337" s="43"/>
      <c r="AC337" s="43"/>
    </row>
    <row r="338" spans="26:29" s="162" customFormat="1" x14ac:dyDescent="0.2">
      <c r="Z338" s="43"/>
      <c r="AA338" s="43"/>
      <c r="AB338" s="43"/>
      <c r="AC338" s="43"/>
    </row>
    <row r="339" spans="26:29" s="162" customFormat="1" x14ac:dyDescent="0.2">
      <c r="Z339" s="43"/>
      <c r="AA339" s="43"/>
      <c r="AB339" s="43"/>
      <c r="AC339" s="43"/>
    </row>
    <row r="340" spans="26:29" s="162" customFormat="1" x14ac:dyDescent="0.2">
      <c r="Z340" s="43"/>
      <c r="AA340" s="43"/>
      <c r="AB340" s="43"/>
      <c r="AC340" s="43"/>
    </row>
    <row r="341" spans="26:29" s="162" customFormat="1" x14ac:dyDescent="0.2">
      <c r="Z341" s="43"/>
      <c r="AA341" s="43"/>
      <c r="AB341" s="43"/>
      <c r="AC341" s="43"/>
    </row>
    <row r="342" spans="26:29" s="162" customFormat="1" x14ac:dyDescent="0.2">
      <c r="Z342" s="43"/>
      <c r="AA342" s="43"/>
      <c r="AB342" s="43"/>
      <c r="AC342" s="43"/>
    </row>
    <row r="343" spans="26:29" s="162" customFormat="1" x14ac:dyDescent="0.2">
      <c r="Z343" s="43"/>
      <c r="AA343" s="43"/>
      <c r="AB343" s="43"/>
      <c r="AC343" s="43"/>
    </row>
    <row r="344" spans="26:29" s="162" customFormat="1" x14ac:dyDescent="0.2">
      <c r="Z344" s="43"/>
      <c r="AA344" s="43"/>
      <c r="AB344" s="43"/>
      <c r="AC344" s="43"/>
    </row>
    <row r="345" spans="26:29" s="162" customFormat="1" x14ac:dyDescent="0.2">
      <c r="Z345" s="43"/>
      <c r="AA345" s="43"/>
      <c r="AB345" s="43"/>
      <c r="AC345" s="43"/>
    </row>
    <row r="346" spans="26:29" s="162" customFormat="1" x14ac:dyDescent="0.2">
      <c r="Z346" s="43"/>
      <c r="AA346" s="43"/>
      <c r="AB346" s="43"/>
      <c r="AC346" s="43"/>
    </row>
    <row r="347" spans="26:29" s="162" customFormat="1" x14ac:dyDescent="0.2">
      <c r="Z347" s="43"/>
      <c r="AA347" s="43"/>
      <c r="AB347" s="43"/>
      <c r="AC347" s="43"/>
    </row>
    <row r="348" spans="26:29" s="162" customFormat="1" x14ac:dyDescent="0.2">
      <c r="Z348" s="43"/>
      <c r="AA348" s="43"/>
      <c r="AB348" s="43"/>
      <c r="AC348" s="43"/>
    </row>
    <row r="349" spans="26:29" s="162" customFormat="1" x14ac:dyDescent="0.2">
      <c r="Z349" s="43"/>
      <c r="AA349" s="43"/>
      <c r="AB349" s="43"/>
      <c r="AC349" s="43"/>
    </row>
    <row r="350" spans="26:29" s="162" customFormat="1" x14ac:dyDescent="0.2">
      <c r="Z350" s="43"/>
      <c r="AA350" s="43"/>
      <c r="AB350" s="43"/>
      <c r="AC350" s="43"/>
    </row>
    <row r="351" spans="26:29" s="162" customFormat="1" x14ac:dyDescent="0.2">
      <c r="Z351" s="43"/>
      <c r="AA351" s="43"/>
      <c r="AB351" s="43"/>
      <c r="AC351" s="43"/>
    </row>
    <row r="352" spans="26:29" s="162" customFormat="1" x14ac:dyDescent="0.2">
      <c r="Z352" s="43"/>
      <c r="AA352" s="43"/>
      <c r="AB352" s="43"/>
      <c r="AC352" s="43"/>
    </row>
    <row r="353" spans="26:29" s="162" customFormat="1" x14ac:dyDescent="0.2">
      <c r="Z353" s="43"/>
      <c r="AA353" s="43"/>
      <c r="AB353" s="43"/>
      <c r="AC353" s="43"/>
    </row>
    <row r="354" spans="26:29" s="162" customFormat="1" x14ac:dyDescent="0.2">
      <c r="Z354" s="43"/>
      <c r="AA354" s="43"/>
      <c r="AB354" s="43"/>
      <c r="AC354" s="43"/>
    </row>
    <row r="355" spans="26:29" s="162" customFormat="1" x14ac:dyDescent="0.2">
      <c r="Z355" s="43"/>
      <c r="AA355" s="43"/>
      <c r="AB355" s="43"/>
      <c r="AC355" s="43"/>
    </row>
    <row r="356" spans="26:29" s="162" customFormat="1" x14ac:dyDescent="0.2">
      <c r="Z356" s="43"/>
      <c r="AA356" s="43"/>
      <c r="AB356" s="43"/>
      <c r="AC356" s="43"/>
    </row>
    <row r="357" spans="26:29" s="162" customFormat="1" x14ac:dyDescent="0.2">
      <c r="Z357" s="43"/>
      <c r="AA357" s="43"/>
      <c r="AB357" s="43"/>
      <c r="AC357" s="43"/>
    </row>
    <row r="358" spans="26:29" s="162" customFormat="1" x14ac:dyDescent="0.2">
      <c r="Z358" s="43"/>
      <c r="AA358" s="43"/>
      <c r="AB358" s="43"/>
      <c r="AC358" s="43"/>
    </row>
    <row r="359" spans="26:29" s="162" customFormat="1" x14ac:dyDescent="0.2">
      <c r="Z359" s="43"/>
      <c r="AA359" s="43"/>
      <c r="AB359" s="43"/>
      <c r="AC359" s="43"/>
    </row>
    <row r="360" spans="26:29" s="162" customFormat="1" x14ac:dyDescent="0.2">
      <c r="Z360" s="43"/>
      <c r="AA360" s="43"/>
      <c r="AB360" s="43"/>
      <c r="AC360" s="43"/>
    </row>
    <row r="361" spans="26:29" s="162" customFormat="1" x14ac:dyDescent="0.2">
      <c r="Z361" s="43"/>
      <c r="AA361" s="43"/>
      <c r="AB361" s="43"/>
      <c r="AC361" s="43"/>
    </row>
    <row r="362" spans="26:29" s="162" customFormat="1" x14ac:dyDescent="0.2">
      <c r="Z362" s="43"/>
      <c r="AA362" s="43"/>
      <c r="AB362" s="43"/>
      <c r="AC362" s="43"/>
    </row>
    <row r="363" spans="26:29" s="162" customFormat="1" x14ac:dyDescent="0.2">
      <c r="Z363" s="43"/>
      <c r="AA363" s="43"/>
      <c r="AB363" s="43"/>
      <c r="AC363" s="43"/>
    </row>
    <row r="364" spans="26:29" s="162" customFormat="1" x14ac:dyDescent="0.2">
      <c r="Z364" s="43"/>
      <c r="AA364" s="43"/>
      <c r="AB364" s="43"/>
      <c r="AC364" s="43"/>
    </row>
    <row r="365" spans="26:29" s="162" customFormat="1" x14ac:dyDescent="0.2">
      <c r="Z365" s="43"/>
      <c r="AA365" s="43"/>
      <c r="AB365" s="43"/>
      <c r="AC365" s="43"/>
    </row>
    <row r="366" spans="26:29" s="162" customFormat="1" x14ac:dyDescent="0.2">
      <c r="Z366" s="43"/>
      <c r="AA366" s="43"/>
      <c r="AB366" s="43"/>
      <c r="AC366" s="43"/>
    </row>
    <row r="367" spans="26:29" s="162" customFormat="1" x14ac:dyDescent="0.2">
      <c r="Z367" s="43"/>
      <c r="AA367" s="43"/>
      <c r="AB367" s="43"/>
      <c r="AC367" s="43"/>
    </row>
    <row r="368" spans="26:29" s="162" customFormat="1" x14ac:dyDescent="0.2">
      <c r="Z368" s="43"/>
      <c r="AA368" s="43"/>
      <c r="AB368" s="43"/>
      <c r="AC368" s="43"/>
    </row>
    <row r="369" spans="26:29" s="162" customFormat="1" x14ac:dyDescent="0.2">
      <c r="Z369" s="43"/>
      <c r="AA369" s="43"/>
      <c r="AB369" s="43"/>
      <c r="AC369" s="43"/>
    </row>
    <row r="370" spans="26:29" s="162" customFormat="1" x14ac:dyDescent="0.2">
      <c r="Z370" s="43"/>
      <c r="AA370" s="43"/>
      <c r="AB370" s="43"/>
      <c r="AC370" s="43"/>
    </row>
    <row r="371" spans="26:29" s="162" customFormat="1" x14ac:dyDescent="0.2">
      <c r="Z371" s="43"/>
      <c r="AA371" s="43"/>
      <c r="AB371" s="43"/>
      <c r="AC371" s="43"/>
    </row>
    <row r="372" spans="26:29" s="162" customFormat="1" x14ac:dyDescent="0.2">
      <c r="Z372" s="43"/>
      <c r="AA372" s="43"/>
      <c r="AB372" s="43"/>
      <c r="AC372" s="43"/>
    </row>
    <row r="373" spans="26:29" s="162" customFormat="1" x14ac:dyDescent="0.2">
      <c r="Z373" s="43"/>
      <c r="AA373" s="43"/>
      <c r="AB373" s="43"/>
      <c r="AC373" s="43"/>
    </row>
    <row r="374" spans="26:29" s="162" customFormat="1" x14ac:dyDescent="0.2">
      <c r="Z374" s="43"/>
      <c r="AA374" s="43"/>
      <c r="AB374" s="43"/>
      <c r="AC374" s="43"/>
    </row>
    <row r="375" spans="26:29" s="162" customFormat="1" x14ac:dyDescent="0.2">
      <c r="Z375" s="43"/>
      <c r="AA375" s="43"/>
      <c r="AB375" s="43"/>
      <c r="AC375" s="43"/>
    </row>
    <row r="376" spans="26:29" s="162" customFormat="1" x14ac:dyDescent="0.2">
      <c r="Z376" s="43"/>
      <c r="AA376" s="43"/>
      <c r="AB376" s="43"/>
      <c r="AC376" s="43"/>
    </row>
    <row r="377" spans="26:29" s="162" customFormat="1" x14ac:dyDescent="0.2">
      <c r="Z377" s="43"/>
      <c r="AA377" s="43"/>
      <c r="AB377" s="43"/>
      <c r="AC377" s="43"/>
    </row>
    <row r="378" spans="26:29" s="162" customFormat="1" x14ac:dyDescent="0.2">
      <c r="Z378" s="43"/>
      <c r="AA378" s="43"/>
      <c r="AB378" s="43"/>
      <c r="AC378" s="43"/>
    </row>
    <row r="379" spans="26:29" s="162" customFormat="1" x14ac:dyDescent="0.2">
      <c r="Z379" s="43"/>
      <c r="AA379" s="43"/>
      <c r="AB379" s="43"/>
      <c r="AC379" s="43"/>
    </row>
    <row r="380" spans="26:29" s="162" customFormat="1" x14ac:dyDescent="0.2">
      <c r="Z380" s="43"/>
      <c r="AA380" s="43"/>
      <c r="AB380" s="43"/>
      <c r="AC380" s="43"/>
    </row>
    <row r="381" spans="26:29" s="162" customFormat="1" x14ac:dyDescent="0.2">
      <c r="Z381" s="43"/>
      <c r="AA381" s="43"/>
      <c r="AB381" s="43"/>
      <c r="AC381" s="43"/>
    </row>
    <row r="382" spans="26:29" s="162" customFormat="1" x14ac:dyDescent="0.2">
      <c r="Z382" s="43"/>
      <c r="AA382" s="43"/>
      <c r="AB382" s="43"/>
      <c r="AC382" s="43"/>
    </row>
    <row r="383" spans="26:29" s="162" customFormat="1" x14ac:dyDescent="0.2">
      <c r="Z383" s="43"/>
      <c r="AA383" s="43"/>
      <c r="AB383" s="43"/>
      <c r="AC383" s="43"/>
    </row>
    <row r="384" spans="26:29" s="162" customFormat="1" x14ac:dyDescent="0.2">
      <c r="Z384" s="43"/>
      <c r="AA384" s="43"/>
      <c r="AB384" s="43"/>
      <c r="AC384" s="43"/>
    </row>
    <row r="385" spans="26:29" s="162" customFormat="1" x14ac:dyDescent="0.2">
      <c r="Z385" s="43"/>
      <c r="AA385" s="43"/>
      <c r="AB385" s="43"/>
      <c r="AC385" s="43"/>
    </row>
    <row r="386" spans="26:29" s="162" customFormat="1" x14ac:dyDescent="0.2">
      <c r="Z386" s="43"/>
      <c r="AA386" s="43"/>
      <c r="AB386" s="43"/>
      <c r="AC386" s="43"/>
    </row>
    <row r="387" spans="26:29" s="162" customFormat="1" x14ac:dyDescent="0.2">
      <c r="Z387" s="43"/>
      <c r="AA387" s="43"/>
      <c r="AB387" s="43"/>
      <c r="AC387" s="43"/>
    </row>
    <row r="388" spans="26:29" s="162" customFormat="1" x14ac:dyDescent="0.2">
      <c r="Z388" s="43"/>
      <c r="AA388" s="43"/>
      <c r="AB388" s="43"/>
      <c r="AC388" s="43"/>
    </row>
    <row r="389" spans="26:29" s="162" customFormat="1" x14ac:dyDescent="0.2">
      <c r="Z389" s="43"/>
      <c r="AA389" s="43"/>
      <c r="AB389" s="43"/>
      <c r="AC389" s="43"/>
    </row>
    <row r="390" spans="26:29" s="162" customFormat="1" x14ac:dyDescent="0.2">
      <c r="Z390" s="43"/>
      <c r="AA390" s="43"/>
      <c r="AB390" s="43"/>
      <c r="AC390" s="43"/>
    </row>
    <row r="391" spans="26:29" s="162" customFormat="1" x14ac:dyDescent="0.2">
      <c r="Z391" s="43"/>
      <c r="AA391" s="43"/>
      <c r="AB391" s="43"/>
      <c r="AC391" s="43"/>
    </row>
    <row r="392" spans="26:29" s="162" customFormat="1" x14ac:dyDescent="0.2">
      <c r="Z392" s="43"/>
      <c r="AA392" s="43"/>
      <c r="AB392" s="43"/>
      <c r="AC392" s="43"/>
    </row>
    <row r="393" spans="26:29" s="162" customFormat="1" x14ac:dyDescent="0.2">
      <c r="Z393" s="43"/>
      <c r="AA393" s="43"/>
      <c r="AB393" s="43"/>
      <c r="AC393" s="43"/>
    </row>
    <row r="394" spans="26:29" s="162" customFormat="1" x14ac:dyDescent="0.2">
      <c r="Z394" s="43"/>
      <c r="AA394" s="43"/>
      <c r="AB394" s="43"/>
      <c r="AC394" s="43"/>
    </row>
    <row r="395" spans="26:29" s="162" customFormat="1" x14ac:dyDescent="0.2">
      <c r="Z395" s="43"/>
      <c r="AA395" s="43"/>
      <c r="AB395" s="43"/>
      <c r="AC395" s="43"/>
    </row>
    <row r="396" spans="26:29" s="162" customFormat="1" x14ac:dyDescent="0.2">
      <c r="Z396" s="43"/>
      <c r="AA396" s="43"/>
      <c r="AB396" s="43"/>
      <c r="AC396" s="43"/>
    </row>
    <row r="397" spans="26:29" s="162" customFormat="1" x14ac:dyDescent="0.2">
      <c r="Z397" s="43"/>
      <c r="AA397" s="43"/>
      <c r="AB397" s="43"/>
      <c r="AC397" s="43"/>
    </row>
    <row r="398" spans="26:29" s="162" customFormat="1" x14ac:dyDescent="0.2">
      <c r="Z398" s="43"/>
      <c r="AA398" s="43"/>
      <c r="AB398" s="43"/>
      <c r="AC398" s="43"/>
    </row>
    <row r="399" spans="26:29" s="162" customFormat="1" x14ac:dyDescent="0.2">
      <c r="Z399" s="43"/>
      <c r="AA399" s="43"/>
      <c r="AB399" s="43"/>
      <c r="AC399" s="43"/>
    </row>
    <row r="400" spans="26:29" s="162" customFormat="1" x14ac:dyDescent="0.2">
      <c r="Z400" s="43"/>
      <c r="AA400" s="43"/>
      <c r="AB400" s="43"/>
      <c r="AC400" s="43"/>
    </row>
    <row r="401" spans="26:29" s="162" customFormat="1" x14ac:dyDescent="0.2">
      <c r="Z401" s="43"/>
      <c r="AA401" s="43"/>
      <c r="AB401" s="43"/>
      <c r="AC401" s="43"/>
    </row>
    <row r="402" spans="26:29" s="162" customFormat="1" x14ac:dyDescent="0.2">
      <c r="Z402" s="43"/>
      <c r="AA402" s="43"/>
      <c r="AB402" s="43"/>
      <c r="AC402" s="43"/>
    </row>
    <row r="403" spans="26:29" s="162" customFormat="1" x14ac:dyDescent="0.2">
      <c r="Z403" s="43"/>
      <c r="AA403" s="43"/>
      <c r="AB403" s="43"/>
      <c r="AC403" s="43"/>
    </row>
    <row r="404" spans="26:29" s="162" customFormat="1" x14ac:dyDescent="0.2">
      <c r="Z404" s="43"/>
      <c r="AA404" s="43"/>
      <c r="AB404" s="43"/>
      <c r="AC404" s="43"/>
    </row>
    <row r="405" spans="26:29" s="162" customFormat="1" x14ac:dyDescent="0.2">
      <c r="Z405" s="43"/>
      <c r="AA405" s="43"/>
      <c r="AB405" s="43"/>
      <c r="AC405" s="43"/>
    </row>
    <row r="406" spans="26:29" s="162" customFormat="1" x14ac:dyDescent="0.2">
      <c r="Z406" s="43"/>
      <c r="AA406" s="43"/>
      <c r="AB406" s="43"/>
      <c r="AC406" s="43"/>
    </row>
    <row r="407" spans="26:29" s="162" customFormat="1" x14ac:dyDescent="0.2">
      <c r="Z407" s="43"/>
      <c r="AA407" s="43"/>
      <c r="AB407" s="43"/>
      <c r="AC407" s="43"/>
    </row>
    <row r="408" spans="26:29" s="162" customFormat="1" x14ac:dyDescent="0.2">
      <c r="Z408" s="43"/>
      <c r="AA408" s="43"/>
      <c r="AB408" s="43"/>
      <c r="AC408" s="43"/>
    </row>
    <row r="409" spans="26:29" s="162" customFormat="1" x14ac:dyDescent="0.2">
      <c r="Z409" s="43"/>
      <c r="AA409" s="43"/>
      <c r="AB409" s="43"/>
      <c r="AC409" s="43"/>
    </row>
    <row r="410" spans="26:29" s="162" customFormat="1" x14ac:dyDescent="0.2">
      <c r="Z410" s="43"/>
      <c r="AA410" s="43"/>
      <c r="AB410" s="43"/>
      <c r="AC410" s="43"/>
    </row>
    <row r="411" spans="26:29" s="162" customFormat="1" x14ac:dyDescent="0.2">
      <c r="Z411" s="43"/>
      <c r="AA411" s="43"/>
      <c r="AB411" s="43"/>
      <c r="AC411" s="43"/>
    </row>
    <row r="412" spans="26:29" s="162" customFormat="1" x14ac:dyDescent="0.2">
      <c r="Z412" s="43"/>
      <c r="AA412" s="43"/>
      <c r="AB412" s="43"/>
      <c r="AC412" s="43"/>
    </row>
    <row r="413" spans="26:29" s="162" customFormat="1" x14ac:dyDescent="0.2">
      <c r="Z413" s="43"/>
      <c r="AA413" s="43"/>
      <c r="AB413" s="43"/>
      <c r="AC413" s="43"/>
    </row>
    <row r="414" spans="26:29" s="162" customFormat="1" x14ac:dyDescent="0.2">
      <c r="Z414" s="43"/>
      <c r="AA414" s="43"/>
      <c r="AB414" s="43"/>
      <c r="AC414" s="43"/>
    </row>
    <row r="415" spans="26:29" s="162" customFormat="1" x14ac:dyDescent="0.2">
      <c r="Z415" s="43"/>
      <c r="AA415" s="43"/>
      <c r="AB415" s="43"/>
      <c r="AC415" s="43"/>
    </row>
    <row r="416" spans="26:29" s="162" customFormat="1" x14ac:dyDescent="0.2">
      <c r="Z416" s="43"/>
      <c r="AA416" s="43"/>
      <c r="AB416" s="43"/>
      <c r="AC416" s="43"/>
    </row>
    <row r="417" spans="26:29" s="162" customFormat="1" x14ac:dyDescent="0.2">
      <c r="Z417" s="43"/>
      <c r="AA417" s="43"/>
      <c r="AB417" s="43"/>
      <c r="AC417" s="43"/>
    </row>
    <row r="418" spans="26:29" s="162" customFormat="1" x14ac:dyDescent="0.2">
      <c r="Z418" s="43"/>
      <c r="AA418" s="43"/>
      <c r="AB418" s="43"/>
      <c r="AC418" s="43"/>
    </row>
    <row r="419" spans="26:29" s="162" customFormat="1" x14ac:dyDescent="0.2">
      <c r="Z419" s="43"/>
      <c r="AA419" s="43"/>
      <c r="AB419" s="43"/>
      <c r="AC419" s="43"/>
    </row>
    <row r="420" spans="26:29" s="162" customFormat="1" x14ac:dyDescent="0.2">
      <c r="Z420" s="43"/>
      <c r="AA420" s="43"/>
      <c r="AB420" s="43"/>
      <c r="AC420" s="43"/>
    </row>
    <row r="421" spans="26:29" s="162" customFormat="1" x14ac:dyDescent="0.2">
      <c r="Z421" s="43"/>
      <c r="AA421" s="43"/>
      <c r="AB421" s="43"/>
      <c r="AC421" s="43"/>
    </row>
    <row r="422" spans="26:29" s="162" customFormat="1" x14ac:dyDescent="0.2">
      <c r="Z422" s="43"/>
      <c r="AA422" s="43"/>
      <c r="AB422" s="43"/>
      <c r="AC422" s="43"/>
    </row>
    <row r="423" spans="26:29" s="162" customFormat="1" x14ac:dyDescent="0.2">
      <c r="Z423" s="43"/>
      <c r="AA423" s="43"/>
      <c r="AB423" s="43"/>
      <c r="AC423" s="43"/>
    </row>
    <row r="424" spans="26:29" s="162" customFormat="1" x14ac:dyDescent="0.2">
      <c r="Z424" s="43"/>
      <c r="AA424" s="43"/>
      <c r="AB424" s="43"/>
      <c r="AC424" s="43"/>
    </row>
    <row r="425" spans="26:29" s="162" customFormat="1" x14ac:dyDescent="0.2">
      <c r="Z425" s="43"/>
      <c r="AA425" s="43"/>
      <c r="AB425" s="43"/>
      <c r="AC425" s="43"/>
    </row>
    <row r="426" spans="26:29" s="162" customFormat="1" x14ac:dyDescent="0.2">
      <c r="Z426" s="43"/>
      <c r="AA426" s="43"/>
      <c r="AB426" s="43"/>
      <c r="AC426" s="43"/>
    </row>
    <row r="427" spans="26:29" s="162" customFormat="1" x14ac:dyDescent="0.2">
      <c r="Z427" s="43"/>
      <c r="AA427" s="43"/>
      <c r="AB427" s="43"/>
      <c r="AC427" s="43"/>
    </row>
    <row r="428" spans="26:29" s="162" customFormat="1" x14ac:dyDescent="0.2">
      <c r="Z428" s="43"/>
      <c r="AA428" s="43"/>
      <c r="AB428" s="43"/>
      <c r="AC428" s="43"/>
    </row>
    <row r="429" spans="26:29" s="162" customFormat="1" x14ac:dyDescent="0.2">
      <c r="Z429" s="43"/>
      <c r="AA429" s="43"/>
      <c r="AB429" s="43"/>
      <c r="AC429" s="43"/>
    </row>
    <row r="430" spans="26:29" s="162" customFormat="1" x14ac:dyDescent="0.2">
      <c r="Z430" s="43"/>
      <c r="AA430" s="43"/>
      <c r="AB430" s="43"/>
      <c r="AC430" s="43"/>
    </row>
    <row r="431" spans="26:29" s="162" customFormat="1" x14ac:dyDescent="0.2">
      <c r="Z431" s="43"/>
      <c r="AA431" s="43"/>
      <c r="AB431" s="43"/>
      <c r="AC431" s="43"/>
    </row>
    <row r="432" spans="26:29" s="162" customFormat="1" x14ac:dyDescent="0.2">
      <c r="Z432" s="43"/>
      <c r="AA432" s="43"/>
      <c r="AB432" s="43"/>
      <c r="AC432" s="43"/>
    </row>
    <row r="433" spans="26:29" s="162" customFormat="1" x14ac:dyDescent="0.2">
      <c r="Z433" s="43"/>
      <c r="AA433" s="43"/>
      <c r="AB433" s="43"/>
      <c r="AC433" s="43"/>
    </row>
    <row r="434" spans="26:29" s="162" customFormat="1" x14ac:dyDescent="0.2">
      <c r="Z434" s="43"/>
      <c r="AA434" s="43"/>
      <c r="AB434" s="43"/>
      <c r="AC434" s="43"/>
    </row>
    <row r="435" spans="26:29" s="162" customFormat="1" x14ac:dyDescent="0.2">
      <c r="Z435" s="43"/>
      <c r="AA435" s="43"/>
      <c r="AB435" s="43"/>
      <c r="AC435" s="43"/>
    </row>
    <row r="436" spans="26:29" s="162" customFormat="1" x14ac:dyDescent="0.2">
      <c r="Z436" s="43"/>
      <c r="AA436" s="43"/>
      <c r="AB436" s="43"/>
      <c r="AC436" s="43"/>
    </row>
    <row r="437" spans="26:29" s="162" customFormat="1" x14ac:dyDescent="0.2">
      <c r="Z437" s="43"/>
      <c r="AA437" s="43"/>
      <c r="AB437" s="43"/>
      <c r="AC437" s="43"/>
    </row>
    <row r="438" spans="26:29" s="162" customFormat="1" x14ac:dyDescent="0.2">
      <c r="Z438" s="43"/>
      <c r="AA438" s="43"/>
      <c r="AB438" s="43"/>
      <c r="AC438" s="43"/>
    </row>
    <row r="439" spans="26:29" s="162" customFormat="1" x14ac:dyDescent="0.2">
      <c r="Z439" s="43"/>
      <c r="AA439" s="43"/>
      <c r="AB439" s="43"/>
      <c r="AC439" s="43"/>
    </row>
    <row r="440" spans="26:29" s="162" customFormat="1" x14ac:dyDescent="0.2">
      <c r="Z440" s="43"/>
      <c r="AA440" s="43"/>
      <c r="AB440" s="43"/>
      <c r="AC440" s="43"/>
    </row>
    <row r="441" spans="26:29" s="162" customFormat="1" x14ac:dyDescent="0.2">
      <c r="Z441" s="43"/>
      <c r="AA441" s="43"/>
      <c r="AB441" s="43"/>
      <c r="AC441" s="43"/>
    </row>
    <row r="442" spans="26:29" s="162" customFormat="1" x14ac:dyDescent="0.2">
      <c r="Z442" s="43"/>
      <c r="AA442" s="43"/>
      <c r="AB442" s="43"/>
      <c r="AC442" s="43"/>
    </row>
    <row r="443" spans="26:29" s="162" customFormat="1" x14ac:dyDescent="0.2">
      <c r="Z443" s="43"/>
      <c r="AA443" s="43"/>
      <c r="AB443" s="43"/>
      <c r="AC443" s="43"/>
    </row>
    <row r="444" spans="26:29" s="162" customFormat="1" x14ac:dyDescent="0.2">
      <c r="Z444" s="43"/>
      <c r="AA444" s="43"/>
      <c r="AB444" s="43"/>
      <c r="AC444" s="43"/>
    </row>
    <row r="445" spans="26:29" s="162" customFormat="1" x14ac:dyDescent="0.2">
      <c r="Z445" s="43"/>
      <c r="AA445" s="43"/>
      <c r="AB445" s="43"/>
      <c r="AC445" s="43"/>
    </row>
    <row r="446" spans="26:29" s="162" customFormat="1" x14ac:dyDescent="0.2">
      <c r="Z446" s="43"/>
      <c r="AA446" s="43"/>
      <c r="AB446" s="43"/>
      <c r="AC446" s="43"/>
    </row>
    <row r="447" spans="26:29" s="162" customFormat="1" x14ac:dyDescent="0.2">
      <c r="Z447" s="43"/>
      <c r="AA447" s="43"/>
      <c r="AB447" s="43"/>
      <c r="AC447" s="43"/>
    </row>
    <row r="448" spans="26:29" s="162" customFormat="1" x14ac:dyDescent="0.2">
      <c r="Z448" s="43"/>
      <c r="AA448" s="43"/>
      <c r="AB448" s="43"/>
      <c r="AC448" s="43"/>
    </row>
    <row r="449" spans="26:29" s="162" customFormat="1" x14ac:dyDescent="0.2">
      <c r="Z449" s="43"/>
      <c r="AA449" s="43"/>
      <c r="AB449" s="43"/>
      <c r="AC449" s="43"/>
    </row>
    <row r="450" spans="26:29" s="162" customFormat="1" x14ac:dyDescent="0.2">
      <c r="Z450" s="43"/>
      <c r="AA450" s="43"/>
      <c r="AB450" s="43"/>
      <c r="AC450" s="43"/>
    </row>
    <row r="451" spans="26:29" s="162" customFormat="1" x14ac:dyDescent="0.2">
      <c r="Z451" s="43"/>
      <c r="AA451" s="43"/>
      <c r="AB451" s="43"/>
      <c r="AC451" s="43"/>
    </row>
    <row r="452" spans="26:29" s="162" customFormat="1" x14ac:dyDescent="0.2">
      <c r="Z452" s="43"/>
      <c r="AA452" s="43"/>
      <c r="AB452" s="43"/>
      <c r="AC452" s="43"/>
    </row>
    <row r="453" spans="26:29" s="162" customFormat="1" x14ac:dyDescent="0.2">
      <c r="Z453" s="43"/>
      <c r="AA453" s="43"/>
      <c r="AB453" s="43"/>
      <c r="AC453" s="43"/>
    </row>
    <row r="454" spans="26:29" s="162" customFormat="1" x14ac:dyDescent="0.2">
      <c r="Z454" s="43"/>
      <c r="AA454" s="43"/>
      <c r="AB454" s="43"/>
      <c r="AC454" s="43"/>
    </row>
    <row r="455" spans="26:29" s="162" customFormat="1" x14ac:dyDescent="0.2">
      <c r="Z455" s="43"/>
      <c r="AA455" s="43"/>
      <c r="AB455" s="43"/>
      <c r="AC455" s="43"/>
    </row>
    <row r="456" spans="26:29" s="162" customFormat="1" x14ac:dyDescent="0.2">
      <c r="Z456" s="43"/>
      <c r="AA456" s="43"/>
      <c r="AB456" s="43"/>
      <c r="AC456" s="43"/>
    </row>
    <row r="457" spans="26:29" s="162" customFormat="1" x14ac:dyDescent="0.2">
      <c r="Z457" s="43"/>
      <c r="AA457" s="43"/>
      <c r="AB457" s="43"/>
      <c r="AC457" s="43"/>
    </row>
    <row r="458" spans="26:29" s="162" customFormat="1" x14ac:dyDescent="0.2">
      <c r="Z458" s="43"/>
      <c r="AA458" s="43"/>
      <c r="AB458" s="43"/>
      <c r="AC458" s="43"/>
    </row>
    <row r="459" spans="26:29" s="162" customFormat="1" x14ac:dyDescent="0.2">
      <c r="Z459" s="43"/>
      <c r="AA459" s="43"/>
      <c r="AB459" s="43"/>
      <c r="AC459" s="43"/>
    </row>
    <row r="460" spans="26:29" s="162" customFormat="1" x14ac:dyDescent="0.2">
      <c r="Z460" s="43"/>
      <c r="AA460" s="43"/>
      <c r="AB460" s="43"/>
      <c r="AC460" s="43"/>
    </row>
    <row r="461" spans="26:29" s="162" customFormat="1" x14ac:dyDescent="0.2">
      <c r="Z461" s="43"/>
      <c r="AA461" s="43"/>
      <c r="AB461" s="43"/>
      <c r="AC461" s="43"/>
    </row>
    <row r="462" spans="26:29" s="162" customFormat="1" x14ac:dyDescent="0.2">
      <c r="Z462" s="43"/>
      <c r="AA462" s="43"/>
      <c r="AB462" s="43"/>
      <c r="AC462" s="43"/>
    </row>
    <row r="463" spans="26:29" s="162" customFormat="1" x14ac:dyDescent="0.2">
      <c r="Z463" s="43"/>
      <c r="AA463" s="43"/>
      <c r="AB463" s="43"/>
      <c r="AC463" s="43"/>
    </row>
    <row r="464" spans="26:29" s="162" customFormat="1" x14ac:dyDescent="0.2">
      <c r="Z464" s="43"/>
      <c r="AA464" s="43"/>
      <c r="AB464" s="43"/>
      <c r="AC464" s="43"/>
    </row>
    <row r="465" spans="26:29" s="162" customFormat="1" x14ac:dyDescent="0.2">
      <c r="Z465" s="43"/>
      <c r="AA465" s="43"/>
      <c r="AB465" s="43"/>
      <c r="AC465" s="43"/>
    </row>
    <row r="466" spans="26:29" s="162" customFormat="1" x14ac:dyDescent="0.2">
      <c r="Z466" s="43"/>
      <c r="AA466" s="43"/>
      <c r="AB466" s="43"/>
      <c r="AC466" s="43"/>
    </row>
    <row r="467" spans="26:29" s="162" customFormat="1" x14ac:dyDescent="0.2">
      <c r="Z467" s="43"/>
      <c r="AA467" s="43"/>
      <c r="AB467" s="43"/>
      <c r="AC467" s="43"/>
    </row>
    <row r="468" spans="26:29" s="162" customFormat="1" x14ac:dyDescent="0.2">
      <c r="Z468" s="43"/>
      <c r="AA468" s="43"/>
      <c r="AB468" s="43"/>
      <c r="AC468" s="43"/>
    </row>
    <row r="469" spans="26:29" s="162" customFormat="1" x14ac:dyDescent="0.2">
      <c r="Z469" s="43"/>
      <c r="AA469" s="43"/>
      <c r="AB469" s="43"/>
      <c r="AC469" s="43"/>
    </row>
    <row r="470" spans="26:29" s="162" customFormat="1" x14ac:dyDescent="0.2">
      <c r="Z470" s="43"/>
      <c r="AA470" s="43"/>
      <c r="AB470" s="43"/>
      <c r="AC470" s="43"/>
    </row>
    <row r="471" spans="26:29" s="162" customFormat="1" x14ac:dyDescent="0.2">
      <c r="Z471" s="43"/>
      <c r="AA471" s="43"/>
      <c r="AB471" s="43"/>
      <c r="AC471" s="43"/>
    </row>
    <row r="472" spans="26:29" s="162" customFormat="1" x14ac:dyDescent="0.2">
      <c r="Z472" s="43"/>
      <c r="AA472" s="43"/>
      <c r="AB472" s="43"/>
      <c r="AC472" s="43"/>
    </row>
    <row r="473" spans="26:29" s="162" customFormat="1" x14ac:dyDescent="0.2">
      <c r="Z473" s="43"/>
      <c r="AA473" s="43"/>
      <c r="AB473" s="43"/>
      <c r="AC473" s="43"/>
    </row>
    <row r="474" spans="26:29" s="162" customFormat="1" x14ac:dyDescent="0.2">
      <c r="Z474" s="43"/>
      <c r="AA474" s="43"/>
      <c r="AB474" s="43"/>
      <c r="AC474" s="43"/>
    </row>
    <row r="475" spans="26:29" s="162" customFormat="1" x14ac:dyDescent="0.2">
      <c r="Z475" s="43"/>
      <c r="AA475" s="43"/>
      <c r="AB475" s="43"/>
      <c r="AC475" s="43"/>
    </row>
    <row r="476" spans="26:29" s="162" customFormat="1" x14ac:dyDescent="0.2">
      <c r="Z476" s="43"/>
      <c r="AA476" s="43"/>
      <c r="AB476" s="43"/>
      <c r="AC476" s="43"/>
    </row>
    <row r="477" spans="26:29" s="162" customFormat="1" x14ac:dyDescent="0.2">
      <c r="Z477" s="43"/>
      <c r="AA477" s="43"/>
      <c r="AB477" s="43"/>
      <c r="AC477" s="43"/>
    </row>
    <row r="478" spans="26:29" s="162" customFormat="1" x14ac:dyDescent="0.2">
      <c r="Z478" s="43"/>
      <c r="AA478" s="43"/>
      <c r="AB478" s="43"/>
      <c r="AC478" s="43"/>
    </row>
    <row r="479" spans="26:29" s="162" customFormat="1" x14ac:dyDescent="0.2">
      <c r="Z479" s="43"/>
      <c r="AA479" s="43"/>
      <c r="AB479" s="43"/>
      <c r="AC479" s="43"/>
    </row>
    <row r="480" spans="26:29" s="162" customFormat="1" x14ac:dyDescent="0.2">
      <c r="Z480" s="43"/>
      <c r="AA480" s="43"/>
      <c r="AB480" s="43"/>
      <c r="AC480" s="43"/>
    </row>
    <row r="481" spans="26:29" s="162" customFormat="1" x14ac:dyDescent="0.2">
      <c r="Z481" s="43"/>
      <c r="AA481" s="43"/>
      <c r="AB481" s="43"/>
      <c r="AC481" s="43"/>
    </row>
    <row r="482" spans="26:29" s="162" customFormat="1" x14ac:dyDescent="0.2">
      <c r="Z482" s="43"/>
      <c r="AA482" s="43"/>
      <c r="AB482" s="43"/>
      <c r="AC482" s="43"/>
    </row>
    <row r="483" spans="26:29" s="162" customFormat="1" x14ac:dyDescent="0.2">
      <c r="Z483" s="43"/>
      <c r="AA483" s="43"/>
      <c r="AB483" s="43"/>
      <c r="AC483" s="43"/>
    </row>
    <row r="484" spans="26:29" s="162" customFormat="1" x14ac:dyDescent="0.2">
      <c r="Z484" s="43"/>
      <c r="AA484" s="43"/>
      <c r="AB484" s="43"/>
      <c r="AC484" s="43"/>
    </row>
    <row r="485" spans="26:29" s="162" customFormat="1" x14ac:dyDescent="0.2">
      <c r="Z485" s="43"/>
      <c r="AA485" s="43"/>
      <c r="AB485" s="43"/>
      <c r="AC485" s="43"/>
    </row>
    <row r="486" spans="26:29" s="162" customFormat="1" x14ac:dyDescent="0.2">
      <c r="Z486" s="43"/>
      <c r="AA486" s="43"/>
      <c r="AB486" s="43"/>
      <c r="AC486" s="43"/>
    </row>
    <row r="487" spans="26:29" s="162" customFormat="1" x14ac:dyDescent="0.2">
      <c r="Z487" s="43"/>
      <c r="AA487" s="43"/>
      <c r="AB487" s="43"/>
      <c r="AC487" s="43"/>
    </row>
    <row r="488" spans="26:29" s="162" customFormat="1" x14ac:dyDescent="0.2">
      <c r="Z488" s="43"/>
      <c r="AA488" s="43"/>
      <c r="AB488" s="43"/>
      <c r="AC488" s="43"/>
    </row>
    <row r="489" spans="26:29" s="162" customFormat="1" x14ac:dyDescent="0.2">
      <c r="Z489" s="43"/>
      <c r="AA489" s="43"/>
      <c r="AB489" s="43"/>
      <c r="AC489" s="43"/>
    </row>
    <row r="490" spans="26:29" s="162" customFormat="1" x14ac:dyDescent="0.2">
      <c r="Z490" s="43"/>
      <c r="AA490" s="43"/>
      <c r="AB490" s="43"/>
      <c r="AC490" s="43"/>
    </row>
    <row r="491" spans="26:29" s="162" customFormat="1" x14ac:dyDescent="0.2">
      <c r="Z491" s="43"/>
      <c r="AA491" s="43"/>
      <c r="AB491" s="43"/>
      <c r="AC491" s="43"/>
    </row>
    <row r="492" spans="26:29" s="162" customFormat="1" x14ac:dyDescent="0.2">
      <c r="Z492" s="43"/>
      <c r="AA492" s="43"/>
      <c r="AB492" s="43"/>
      <c r="AC492" s="43"/>
    </row>
    <row r="493" spans="26:29" s="162" customFormat="1" x14ac:dyDescent="0.2">
      <c r="Z493" s="43"/>
      <c r="AA493" s="43"/>
      <c r="AB493" s="43"/>
      <c r="AC493" s="43"/>
    </row>
    <row r="494" spans="26:29" s="162" customFormat="1" x14ac:dyDescent="0.2">
      <c r="Z494" s="43"/>
      <c r="AA494" s="43"/>
      <c r="AB494" s="43"/>
      <c r="AC494" s="43"/>
    </row>
    <row r="495" spans="26:29" s="162" customFormat="1" x14ac:dyDescent="0.2">
      <c r="Z495" s="43"/>
      <c r="AA495" s="43"/>
      <c r="AB495" s="43"/>
      <c r="AC495" s="43"/>
    </row>
    <row r="496" spans="26:29" s="162" customFormat="1" x14ac:dyDescent="0.2">
      <c r="Z496" s="43"/>
      <c r="AA496" s="43"/>
      <c r="AB496" s="43"/>
      <c r="AC496" s="43"/>
    </row>
    <row r="497" spans="26:29" s="162" customFormat="1" x14ac:dyDescent="0.2">
      <c r="Z497" s="43"/>
      <c r="AA497" s="43"/>
      <c r="AB497" s="43"/>
      <c r="AC497" s="43"/>
    </row>
    <row r="498" spans="26:29" s="162" customFormat="1" x14ac:dyDescent="0.2">
      <c r="Z498" s="43"/>
      <c r="AA498" s="43"/>
      <c r="AB498" s="43"/>
      <c r="AC498" s="43"/>
    </row>
    <row r="499" spans="26:29" s="162" customFormat="1" x14ac:dyDescent="0.2">
      <c r="Z499" s="43"/>
      <c r="AA499" s="43"/>
      <c r="AB499" s="43"/>
      <c r="AC499" s="43"/>
    </row>
    <row r="500" spans="26:29" s="162" customFormat="1" x14ac:dyDescent="0.2">
      <c r="Z500" s="43"/>
      <c r="AA500" s="43"/>
      <c r="AB500" s="43"/>
      <c r="AC500" s="43"/>
    </row>
    <row r="501" spans="26:29" s="162" customFormat="1" x14ac:dyDescent="0.2">
      <c r="Z501" s="43"/>
      <c r="AA501" s="43"/>
      <c r="AB501" s="43"/>
      <c r="AC501" s="43"/>
    </row>
    <row r="502" spans="26:29" s="162" customFormat="1" x14ac:dyDescent="0.2">
      <c r="Z502" s="43"/>
      <c r="AA502" s="43"/>
      <c r="AB502" s="43"/>
      <c r="AC502" s="43"/>
    </row>
    <row r="503" spans="26:29" s="162" customFormat="1" x14ac:dyDescent="0.2">
      <c r="Z503" s="43"/>
      <c r="AA503" s="43"/>
      <c r="AB503" s="43"/>
      <c r="AC503" s="43"/>
    </row>
    <row r="504" spans="26:29" s="162" customFormat="1" x14ac:dyDescent="0.2">
      <c r="Z504" s="43"/>
      <c r="AA504" s="43"/>
      <c r="AB504" s="43"/>
      <c r="AC504" s="43"/>
    </row>
    <row r="505" spans="26:29" s="162" customFormat="1" x14ac:dyDescent="0.2">
      <c r="Z505" s="43"/>
      <c r="AA505" s="43"/>
      <c r="AB505" s="43"/>
      <c r="AC505" s="43"/>
    </row>
    <row r="506" spans="26:29" s="162" customFormat="1" x14ac:dyDescent="0.2">
      <c r="Z506" s="43"/>
      <c r="AA506" s="43"/>
      <c r="AB506" s="43"/>
      <c r="AC506" s="43"/>
    </row>
    <row r="507" spans="26:29" s="162" customFormat="1" x14ac:dyDescent="0.2">
      <c r="Z507" s="43"/>
      <c r="AA507" s="43"/>
      <c r="AB507" s="43"/>
      <c r="AC507" s="43"/>
    </row>
    <row r="508" spans="26:29" s="162" customFormat="1" x14ac:dyDescent="0.2">
      <c r="Z508" s="43"/>
      <c r="AA508" s="43"/>
      <c r="AB508" s="43"/>
      <c r="AC508" s="43"/>
    </row>
    <row r="509" spans="26:29" s="162" customFormat="1" x14ac:dyDescent="0.2">
      <c r="Z509" s="43"/>
      <c r="AA509" s="43"/>
      <c r="AB509" s="43"/>
      <c r="AC509" s="43"/>
    </row>
    <row r="510" spans="26:29" s="162" customFormat="1" x14ac:dyDescent="0.2">
      <c r="Z510" s="43"/>
      <c r="AA510" s="43"/>
      <c r="AB510" s="43"/>
      <c r="AC510" s="43"/>
    </row>
    <row r="511" spans="26:29" s="162" customFormat="1" x14ac:dyDescent="0.2">
      <c r="Z511" s="43"/>
      <c r="AA511" s="43"/>
      <c r="AB511" s="43"/>
      <c r="AC511" s="43"/>
    </row>
    <row r="512" spans="26:29" s="162" customFormat="1" x14ac:dyDescent="0.2">
      <c r="Z512" s="43"/>
      <c r="AA512" s="43"/>
      <c r="AB512" s="43"/>
      <c r="AC512" s="43"/>
    </row>
    <row r="513" spans="26:29" s="162" customFormat="1" x14ac:dyDescent="0.2">
      <c r="Z513" s="43"/>
      <c r="AA513" s="43"/>
      <c r="AB513" s="43"/>
      <c r="AC513" s="43"/>
    </row>
    <row r="514" spans="26:29" s="162" customFormat="1" x14ac:dyDescent="0.2">
      <c r="Z514" s="43"/>
      <c r="AA514" s="43"/>
      <c r="AB514" s="43"/>
      <c r="AC514" s="43"/>
    </row>
    <row r="515" spans="26:29" s="162" customFormat="1" x14ac:dyDescent="0.2">
      <c r="Z515" s="43"/>
      <c r="AA515" s="43"/>
      <c r="AB515" s="43"/>
      <c r="AC515" s="43"/>
    </row>
    <row r="516" spans="26:29" s="162" customFormat="1" x14ac:dyDescent="0.2">
      <c r="Z516" s="43"/>
      <c r="AA516" s="43"/>
      <c r="AB516" s="43"/>
      <c r="AC516" s="43"/>
    </row>
    <row r="517" spans="26:29" s="162" customFormat="1" x14ac:dyDescent="0.2">
      <c r="Z517" s="43"/>
      <c r="AA517" s="43"/>
      <c r="AB517" s="43"/>
      <c r="AC517" s="43"/>
    </row>
    <row r="518" spans="26:29" s="162" customFormat="1" x14ac:dyDescent="0.2">
      <c r="Z518" s="43"/>
      <c r="AA518" s="43"/>
      <c r="AB518" s="43"/>
      <c r="AC518" s="43"/>
    </row>
    <row r="519" spans="26:29" s="162" customFormat="1" x14ac:dyDescent="0.2">
      <c r="Z519" s="43"/>
      <c r="AA519" s="43"/>
      <c r="AB519" s="43"/>
      <c r="AC519" s="43"/>
    </row>
    <row r="520" spans="26:29" s="162" customFormat="1" x14ac:dyDescent="0.2">
      <c r="Z520" s="43"/>
      <c r="AA520" s="43"/>
      <c r="AB520" s="43"/>
      <c r="AC520" s="43"/>
    </row>
    <row r="521" spans="26:29" s="162" customFormat="1" x14ac:dyDescent="0.2">
      <c r="Z521" s="43"/>
      <c r="AA521" s="43"/>
      <c r="AB521" s="43"/>
      <c r="AC521" s="43"/>
    </row>
    <row r="522" spans="26:29" s="162" customFormat="1" x14ac:dyDescent="0.2">
      <c r="Z522" s="43"/>
      <c r="AA522" s="43"/>
      <c r="AB522" s="43"/>
      <c r="AC522" s="43"/>
    </row>
    <row r="523" spans="26:29" s="162" customFormat="1" x14ac:dyDescent="0.2">
      <c r="Z523" s="43"/>
      <c r="AA523" s="43"/>
      <c r="AB523" s="43"/>
      <c r="AC523" s="43"/>
    </row>
    <row r="524" spans="26:29" s="162" customFormat="1" x14ac:dyDescent="0.2">
      <c r="Z524" s="43"/>
      <c r="AA524" s="43"/>
      <c r="AB524" s="43"/>
      <c r="AC524" s="43"/>
    </row>
    <row r="525" spans="26:29" s="162" customFormat="1" x14ac:dyDescent="0.2">
      <c r="Z525" s="43"/>
      <c r="AA525" s="43"/>
      <c r="AB525" s="43"/>
      <c r="AC525" s="43"/>
    </row>
    <row r="526" spans="26:29" s="162" customFormat="1" x14ac:dyDescent="0.2">
      <c r="Z526" s="43"/>
      <c r="AA526" s="43"/>
      <c r="AB526" s="43"/>
      <c r="AC526" s="43"/>
    </row>
    <row r="527" spans="26:29" s="162" customFormat="1" x14ac:dyDescent="0.2">
      <c r="Z527" s="43"/>
      <c r="AA527" s="43"/>
      <c r="AB527" s="43"/>
      <c r="AC527" s="43"/>
    </row>
    <row r="528" spans="26:29" s="162" customFormat="1" x14ac:dyDescent="0.2">
      <c r="Z528" s="43"/>
      <c r="AA528" s="43"/>
      <c r="AB528" s="43"/>
      <c r="AC528" s="43"/>
    </row>
    <row r="529" spans="26:29" s="162" customFormat="1" x14ac:dyDescent="0.2">
      <c r="Z529" s="43"/>
      <c r="AA529" s="43"/>
      <c r="AB529" s="43"/>
      <c r="AC529" s="43"/>
    </row>
    <row r="530" spans="26:29" s="162" customFormat="1" x14ac:dyDescent="0.2">
      <c r="Z530" s="43"/>
      <c r="AA530" s="43"/>
      <c r="AB530" s="43"/>
      <c r="AC530" s="43"/>
    </row>
    <row r="531" spans="26:29" s="162" customFormat="1" x14ac:dyDescent="0.2">
      <c r="Z531" s="43"/>
      <c r="AA531" s="43"/>
      <c r="AB531" s="43"/>
      <c r="AC531" s="43"/>
    </row>
    <row r="532" spans="26:29" s="162" customFormat="1" x14ac:dyDescent="0.2">
      <c r="Z532" s="43"/>
      <c r="AA532" s="43"/>
      <c r="AB532" s="43"/>
      <c r="AC532" s="43"/>
    </row>
    <row r="533" spans="26:29" s="162" customFormat="1" x14ac:dyDescent="0.2">
      <c r="Z533" s="43"/>
      <c r="AA533" s="43"/>
      <c r="AB533" s="43"/>
      <c r="AC533" s="43"/>
    </row>
    <row r="534" spans="26:29" s="162" customFormat="1" x14ac:dyDescent="0.2">
      <c r="Z534" s="43"/>
      <c r="AA534" s="43"/>
      <c r="AB534" s="43"/>
      <c r="AC534" s="43"/>
    </row>
    <row r="535" spans="26:29" s="162" customFormat="1" x14ac:dyDescent="0.2">
      <c r="Z535" s="43"/>
      <c r="AA535" s="43"/>
      <c r="AB535" s="43"/>
      <c r="AC535" s="43"/>
    </row>
    <row r="536" spans="26:29" s="162" customFormat="1" x14ac:dyDescent="0.2">
      <c r="Z536" s="43"/>
      <c r="AA536" s="43"/>
      <c r="AB536" s="43"/>
      <c r="AC536" s="43"/>
    </row>
    <row r="537" spans="26:29" s="162" customFormat="1" x14ac:dyDescent="0.2">
      <c r="Z537" s="43"/>
      <c r="AA537" s="43"/>
      <c r="AB537" s="43"/>
      <c r="AC537" s="43"/>
    </row>
    <row r="538" spans="26:29" s="162" customFormat="1" x14ac:dyDescent="0.2">
      <c r="Z538" s="43"/>
      <c r="AA538" s="43"/>
      <c r="AB538" s="43"/>
      <c r="AC538" s="43"/>
    </row>
    <row r="539" spans="26:29" s="162" customFormat="1" x14ac:dyDescent="0.2">
      <c r="Z539" s="43"/>
      <c r="AA539" s="43"/>
      <c r="AB539" s="43"/>
      <c r="AC539" s="43"/>
    </row>
    <row r="540" spans="26:29" s="162" customFormat="1" x14ac:dyDescent="0.2">
      <c r="Z540" s="43"/>
      <c r="AA540" s="43"/>
      <c r="AB540" s="43"/>
      <c r="AC540" s="43"/>
    </row>
    <row r="541" spans="26:29" s="162" customFormat="1" x14ac:dyDescent="0.2">
      <c r="Z541" s="43"/>
      <c r="AA541" s="43"/>
      <c r="AB541" s="43"/>
      <c r="AC541" s="43"/>
    </row>
    <row r="542" spans="26:29" s="162" customFormat="1" x14ac:dyDescent="0.2">
      <c r="Z542" s="43"/>
      <c r="AA542" s="43"/>
      <c r="AB542" s="43"/>
      <c r="AC542" s="43"/>
    </row>
    <row r="543" spans="26:29" s="162" customFormat="1" x14ac:dyDescent="0.2">
      <c r="Z543" s="43"/>
      <c r="AA543" s="43"/>
      <c r="AB543" s="43"/>
      <c r="AC543" s="43"/>
    </row>
    <row r="544" spans="26:29" s="162" customFormat="1" x14ac:dyDescent="0.2">
      <c r="Z544" s="43"/>
      <c r="AA544" s="43"/>
      <c r="AB544" s="43"/>
      <c r="AC544" s="43"/>
    </row>
    <row r="545" spans="26:29" s="162" customFormat="1" x14ac:dyDescent="0.2">
      <c r="Z545" s="43"/>
      <c r="AA545" s="43"/>
      <c r="AB545" s="43"/>
      <c r="AC545" s="43"/>
    </row>
    <row r="546" spans="26:29" s="162" customFormat="1" x14ac:dyDescent="0.2">
      <c r="Z546" s="43"/>
      <c r="AA546" s="43"/>
      <c r="AB546" s="43"/>
      <c r="AC546" s="43"/>
    </row>
    <row r="547" spans="26:29" s="162" customFormat="1" x14ac:dyDescent="0.2">
      <c r="Z547" s="43"/>
      <c r="AA547" s="43"/>
      <c r="AB547" s="43"/>
      <c r="AC547" s="43"/>
    </row>
    <row r="548" spans="26:29" s="162" customFormat="1" x14ac:dyDescent="0.2">
      <c r="Z548" s="43"/>
      <c r="AA548" s="43"/>
      <c r="AB548" s="43"/>
      <c r="AC548" s="43"/>
    </row>
    <row r="549" spans="26:29" s="162" customFormat="1" x14ac:dyDescent="0.2">
      <c r="Z549" s="43"/>
      <c r="AA549" s="43"/>
      <c r="AB549" s="43"/>
      <c r="AC549" s="43"/>
    </row>
    <row r="550" spans="26:29" s="162" customFormat="1" x14ac:dyDescent="0.2">
      <c r="Z550" s="43"/>
      <c r="AA550" s="43"/>
      <c r="AB550" s="43"/>
      <c r="AC550" s="43"/>
    </row>
    <row r="551" spans="26:29" s="162" customFormat="1" x14ac:dyDescent="0.2">
      <c r="Z551" s="43"/>
      <c r="AA551" s="43"/>
      <c r="AB551" s="43"/>
      <c r="AC551" s="43"/>
    </row>
    <row r="552" spans="26:29" s="162" customFormat="1" x14ac:dyDescent="0.2">
      <c r="Z552" s="43"/>
      <c r="AA552" s="43"/>
      <c r="AB552" s="43"/>
      <c r="AC552" s="43"/>
    </row>
    <row r="553" spans="26:29" s="162" customFormat="1" x14ac:dyDescent="0.2">
      <c r="Z553" s="43"/>
      <c r="AA553" s="43"/>
      <c r="AB553" s="43"/>
      <c r="AC553" s="43"/>
    </row>
    <row r="554" spans="26:29" s="162" customFormat="1" x14ac:dyDescent="0.2">
      <c r="Z554" s="43"/>
      <c r="AA554" s="43"/>
      <c r="AB554" s="43"/>
      <c r="AC554" s="43"/>
    </row>
    <row r="555" spans="26:29" s="162" customFormat="1" x14ac:dyDescent="0.2">
      <c r="Z555" s="43"/>
      <c r="AA555" s="43"/>
      <c r="AB555" s="43"/>
      <c r="AC555" s="43"/>
    </row>
    <row r="556" spans="26:29" s="162" customFormat="1" x14ac:dyDescent="0.2">
      <c r="Z556" s="43"/>
      <c r="AA556" s="43"/>
      <c r="AB556" s="43"/>
      <c r="AC556" s="43"/>
    </row>
    <row r="557" spans="26:29" s="162" customFormat="1" x14ac:dyDescent="0.2">
      <c r="Z557" s="43"/>
      <c r="AA557" s="43"/>
      <c r="AB557" s="43"/>
      <c r="AC557" s="43"/>
    </row>
    <row r="558" spans="26:29" s="162" customFormat="1" x14ac:dyDescent="0.2">
      <c r="Z558" s="43"/>
      <c r="AA558" s="43"/>
      <c r="AB558" s="43"/>
      <c r="AC558" s="43"/>
    </row>
    <row r="559" spans="26:29" s="162" customFormat="1" x14ac:dyDescent="0.2">
      <c r="Z559" s="43"/>
      <c r="AA559" s="43"/>
      <c r="AB559" s="43"/>
      <c r="AC559" s="43"/>
    </row>
    <row r="560" spans="26:29" s="162" customFormat="1" x14ac:dyDescent="0.2">
      <c r="Z560" s="43"/>
      <c r="AA560" s="43"/>
      <c r="AB560" s="43"/>
      <c r="AC560" s="43"/>
    </row>
    <row r="561" spans="26:29" s="162" customFormat="1" x14ac:dyDescent="0.2">
      <c r="Z561" s="43"/>
      <c r="AA561" s="43"/>
      <c r="AB561" s="43"/>
      <c r="AC561" s="43"/>
    </row>
    <row r="562" spans="26:29" s="162" customFormat="1" x14ac:dyDescent="0.2">
      <c r="Z562" s="43"/>
      <c r="AA562" s="43"/>
      <c r="AB562" s="43"/>
      <c r="AC562" s="43"/>
    </row>
    <row r="563" spans="26:29" s="162" customFormat="1" x14ac:dyDescent="0.2">
      <c r="Z563" s="43"/>
      <c r="AA563" s="43"/>
      <c r="AB563" s="43"/>
      <c r="AC563" s="43"/>
    </row>
    <row r="564" spans="26:29" s="162" customFormat="1" x14ac:dyDescent="0.2">
      <c r="Z564" s="43"/>
      <c r="AA564" s="43"/>
      <c r="AB564" s="43"/>
      <c r="AC564" s="43"/>
    </row>
    <row r="565" spans="26:29" s="162" customFormat="1" x14ac:dyDescent="0.2">
      <c r="Z565" s="43"/>
      <c r="AA565" s="43"/>
      <c r="AB565" s="43"/>
      <c r="AC565" s="43"/>
    </row>
    <row r="566" spans="26:29" s="162" customFormat="1" x14ac:dyDescent="0.2">
      <c r="Z566" s="43"/>
      <c r="AA566" s="43"/>
      <c r="AB566" s="43"/>
      <c r="AC566" s="43"/>
    </row>
    <row r="567" spans="26:29" s="162" customFormat="1" x14ac:dyDescent="0.2">
      <c r="Z567" s="43"/>
      <c r="AA567" s="43"/>
      <c r="AB567" s="43"/>
      <c r="AC567" s="43"/>
    </row>
    <row r="568" spans="26:29" s="162" customFormat="1" x14ac:dyDescent="0.2">
      <c r="Z568" s="43"/>
      <c r="AA568" s="43"/>
      <c r="AB568" s="43"/>
      <c r="AC568" s="43"/>
    </row>
    <row r="569" spans="26:29" s="162" customFormat="1" x14ac:dyDescent="0.2">
      <c r="Z569" s="43"/>
      <c r="AA569" s="43"/>
      <c r="AB569" s="43"/>
      <c r="AC569" s="43"/>
    </row>
    <row r="570" spans="26:29" s="162" customFormat="1" x14ac:dyDescent="0.2">
      <c r="Z570" s="43"/>
      <c r="AA570" s="43"/>
      <c r="AB570" s="43"/>
      <c r="AC570" s="43"/>
    </row>
    <row r="571" spans="26:29" s="162" customFormat="1" x14ac:dyDescent="0.2">
      <c r="Z571" s="43"/>
      <c r="AA571" s="43"/>
      <c r="AB571" s="43"/>
      <c r="AC571" s="43"/>
    </row>
    <row r="572" spans="26:29" s="162" customFormat="1" x14ac:dyDescent="0.2">
      <c r="Z572" s="43"/>
      <c r="AA572" s="43"/>
      <c r="AB572" s="43"/>
      <c r="AC572" s="43"/>
    </row>
    <row r="573" spans="26:29" s="162" customFormat="1" x14ac:dyDescent="0.2">
      <c r="Z573" s="43"/>
      <c r="AA573" s="43"/>
      <c r="AB573" s="43"/>
      <c r="AC573" s="43"/>
    </row>
    <row r="574" spans="26:29" s="162" customFormat="1" x14ac:dyDescent="0.2">
      <c r="Z574" s="43"/>
      <c r="AA574" s="43"/>
      <c r="AB574" s="43"/>
      <c r="AC574" s="43"/>
    </row>
    <row r="575" spans="26:29" s="162" customFormat="1" x14ac:dyDescent="0.2">
      <c r="Z575" s="43"/>
      <c r="AA575" s="43"/>
      <c r="AB575" s="43"/>
      <c r="AC575" s="43"/>
    </row>
    <row r="576" spans="26:29" s="162" customFormat="1" x14ac:dyDescent="0.2">
      <c r="Z576" s="43"/>
      <c r="AA576" s="43"/>
      <c r="AB576" s="43"/>
      <c r="AC576" s="43"/>
    </row>
    <row r="577" spans="26:29" s="162" customFormat="1" x14ac:dyDescent="0.2">
      <c r="Z577" s="43"/>
      <c r="AA577" s="43"/>
      <c r="AB577" s="43"/>
      <c r="AC577" s="43"/>
    </row>
    <row r="578" spans="26:29" s="162" customFormat="1" x14ac:dyDescent="0.2">
      <c r="Z578" s="43"/>
      <c r="AA578" s="43"/>
      <c r="AB578" s="43"/>
      <c r="AC578" s="43"/>
    </row>
    <row r="579" spans="26:29" s="162" customFormat="1" x14ac:dyDescent="0.2">
      <c r="Z579" s="43"/>
      <c r="AA579" s="43"/>
      <c r="AB579" s="43"/>
      <c r="AC579" s="43"/>
    </row>
    <row r="580" spans="26:29" s="162" customFormat="1" x14ac:dyDescent="0.2">
      <c r="Z580" s="43"/>
      <c r="AA580" s="43"/>
      <c r="AB580" s="43"/>
      <c r="AC580" s="43"/>
    </row>
    <row r="581" spans="26:29" s="162" customFormat="1" x14ac:dyDescent="0.2">
      <c r="Z581" s="43"/>
      <c r="AA581" s="43"/>
      <c r="AB581" s="43"/>
      <c r="AC581" s="43"/>
    </row>
    <row r="582" spans="26:29" s="162" customFormat="1" x14ac:dyDescent="0.2">
      <c r="Z582" s="43"/>
      <c r="AA582" s="43"/>
      <c r="AB582" s="43"/>
      <c r="AC582" s="43"/>
    </row>
    <row r="583" spans="26:29" s="162" customFormat="1" x14ac:dyDescent="0.2">
      <c r="Z583" s="43"/>
      <c r="AA583" s="43"/>
      <c r="AB583" s="43"/>
      <c r="AC583" s="43"/>
    </row>
    <row r="584" spans="26:29" s="162" customFormat="1" x14ac:dyDescent="0.2">
      <c r="Z584" s="43"/>
      <c r="AA584" s="43"/>
      <c r="AB584" s="43"/>
      <c r="AC584" s="43"/>
    </row>
    <row r="585" spans="26:29" s="162" customFormat="1" x14ac:dyDescent="0.2">
      <c r="Z585" s="43"/>
      <c r="AA585" s="43"/>
      <c r="AB585" s="43"/>
      <c r="AC585" s="43"/>
    </row>
    <row r="586" spans="26:29" s="162" customFormat="1" x14ac:dyDescent="0.2">
      <c r="Z586" s="43"/>
      <c r="AA586" s="43"/>
      <c r="AB586" s="43"/>
      <c r="AC586" s="43"/>
    </row>
    <row r="587" spans="26:29" s="162" customFormat="1" x14ac:dyDescent="0.2">
      <c r="Z587" s="43"/>
      <c r="AA587" s="43"/>
      <c r="AB587" s="43"/>
      <c r="AC587" s="43"/>
    </row>
    <row r="588" spans="26:29" s="162" customFormat="1" x14ac:dyDescent="0.2">
      <c r="Z588" s="43"/>
      <c r="AA588" s="43"/>
      <c r="AB588" s="43"/>
      <c r="AC588" s="43"/>
    </row>
    <row r="589" spans="26:29" s="162" customFormat="1" x14ac:dyDescent="0.2">
      <c r="Z589" s="43"/>
      <c r="AA589" s="43"/>
      <c r="AB589" s="43"/>
      <c r="AC589" s="43"/>
    </row>
    <row r="590" spans="26:29" s="162" customFormat="1" x14ac:dyDescent="0.2">
      <c r="Z590" s="43"/>
      <c r="AA590" s="43"/>
      <c r="AB590" s="43"/>
      <c r="AC590" s="43"/>
    </row>
    <row r="591" spans="26:29" s="162" customFormat="1" x14ac:dyDescent="0.2">
      <c r="Z591" s="43"/>
      <c r="AA591" s="43"/>
      <c r="AB591" s="43"/>
      <c r="AC591" s="43"/>
    </row>
    <row r="592" spans="26:29" s="162" customFormat="1" x14ac:dyDescent="0.2">
      <c r="Z592" s="43"/>
      <c r="AA592" s="43"/>
      <c r="AB592" s="43"/>
      <c r="AC592" s="43"/>
    </row>
    <row r="593" spans="26:29" s="162" customFormat="1" x14ac:dyDescent="0.2">
      <c r="Z593" s="43"/>
      <c r="AA593" s="43"/>
      <c r="AB593" s="43"/>
      <c r="AC593" s="43"/>
    </row>
    <row r="594" spans="26:29" s="162" customFormat="1" x14ac:dyDescent="0.2">
      <c r="Z594" s="43"/>
      <c r="AA594" s="43"/>
      <c r="AB594" s="43"/>
      <c r="AC594" s="43"/>
    </row>
    <row r="595" spans="26:29" s="162" customFormat="1" x14ac:dyDescent="0.2">
      <c r="Z595" s="43"/>
      <c r="AA595" s="43"/>
      <c r="AB595" s="43"/>
      <c r="AC595" s="43"/>
    </row>
    <row r="596" spans="26:29" s="162" customFormat="1" x14ac:dyDescent="0.2">
      <c r="Z596" s="43"/>
      <c r="AA596" s="43"/>
      <c r="AB596" s="43"/>
      <c r="AC596" s="43"/>
    </row>
    <row r="597" spans="26:29" s="162" customFormat="1" x14ac:dyDescent="0.2">
      <c r="Z597" s="43"/>
      <c r="AA597" s="43"/>
      <c r="AB597" s="43"/>
      <c r="AC597" s="43"/>
    </row>
    <row r="598" spans="26:29" s="162" customFormat="1" x14ac:dyDescent="0.2">
      <c r="Z598" s="43"/>
      <c r="AA598" s="43"/>
      <c r="AB598" s="43"/>
      <c r="AC598" s="43"/>
    </row>
    <row r="599" spans="26:29" s="162" customFormat="1" x14ac:dyDescent="0.2">
      <c r="Z599" s="43"/>
      <c r="AA599" s="43"/>
      <c r="AB599" s="43"/>
      <c r="AC599" s="43"/>
    </row>
    <row r="600" spans="26:29" s="162" customFormat="1" x14ac:dyDescent="0.2">
      <c r="Z600" s="43"/>
      <c r="AA600" s="43"/>
      <c r="AB600" s="43"/>
      <c r="AC600" s="43"/>
    </row>
    <row r="601" spans="26:29" s="162" customFormat="1" x14ac:dyDescent="0.2">
      <c r="Z601" s="43"/>
      <c r="AA601" s="43"/>
      <c r="AB601" s="43"/>
      <c r="AC601" s="43"/>
    </row>
    <row r="602" spans="26:29" s="162" customFormat="1" x14ac:dyDescent="0.2">
      <c r="Z602" s="43"/>
      <c r="AA602" s="43"/>
      <c r="AB602" s="43"/>
      <c r="AC602" s="43"/>
    </row>
    <row r="603" spans="26:29" s="162" customFormat="1" x14ac:dyDescent="0.2">
      <c r="Z603" s="43"/>
      <c r="AA603" s="43"/>
      <c r="AB603" s="43"/>
      <c r="AC603" s="43"/>
    </row>
    <row r="604" spans="26:29" s="162" customFormat="1" x14ac:dyDescent="0.2">
      <c r="Z604" s="43"/>
      <c r="AA604" s="43"/>
      <c r="AB604" s="43"/>
      <c r="AC604" s="43"/>
    </row>
    <row r="605" spans="26:29" s="162" customFormat="1" x14ac:dyDescent="0.2">
      <c r="Z605" s="43"/>
      <c r="AA605" s="43"/>
      <c r="AB605" s="43"/>
      <c r="AC605" s="43"/>
    </row>
    <row r="606" spans="26:29" s="162" customFormat="1" x14ac:dyDescent="0.2">
      <c r="Z606" s="43"/>
      <c r="AA606" s="43"/>
      <c r="AB606" s="43"/>
      <c r="AC606" s="43"/>
    </row>
    <row r="607" spans="26:29" s="162" customFormat="1" x14ac:dyDescent="0.2">
      <c r="Z607" s="43"/>
      <c r="AA607" s="43"/>
      <c r="AB607" s="43"/>
      <c r="AC607" s="43"/>
    </row>
    <row r="608" spans="26:29" s="162" customFormat="1" x14ac:dyDescent="0.2">
      <c r="Z608" s="43"/>
      <c r="AA608" s="43"/>
      <c r="AB608" s="43"/>
      <c r="AC608" s="43"/>
    </row>
    <row r="609" spans="26:29" s="162" customFormat="1" x14ac:dyDescent="0.2">
      <c r="Z609" s="43"/>
      <c r="AA609" s="43"/>
      <c r="AB609" s="43"/>
      <c r="AC609" s="43"/>
    </row>
    <row r="610" spans="26:29" s="162" customFormat="1" x14ac:dyDescent="0.2">
      <c r="Z610" s="43"/>
      <c r="AA610" s="43"/>
      <c r="AB610" s="43"/>
      <c r="AC610" s="43"/>
    </row>
    <row r="611" spans="26:29" s="162" customFormat="1" x14ac:dyDescent="0.2">
      <c r="Z611" s="43"/>
      <c r="AA611" s="43"/>
      <c r="AB611" s="43"/>
      <c r="AC611" s="43"/>
    </row>
    <row r="612" spans="26:29" s="162" customFormat="1" x14ac:dyDescent="0.2">
      <c r="Z612" s="43"/>
      <c r="AA612" s="43"/>
      <c r="AB612" s="43"/>
      <c r="AC612" s="43"/>
    </row>
    <row r="613" spans="26:29" s="162" customFormat="1" x14ac:dyDescent="0.2">
      <c r="Z613" s="43"/>
      <c r="AA613" s="43"/>
      <c r="AB613" s="43"/>
      <c r="AC613" s="43"/>
    </row>
    <row r="614" spans="26:29" s="162" customFormat="1" x14ac:dyDescent="0.2">
      <c r="Z614" s="43"/>
      <c r="AA614" s="43"/>
      <c r="AB614" s="43"/>
      <c r="AC614" s="43"/>
    </row>
    <row r="615" spans="26:29" s="162" customFormat="1" x14ac:dyDescent="0.2">
      <c r="Z615" s="43"/>
      <c r="AA615" s="43"/>
      <c r="AB615" s="43"/>
      <c r="AC615" s="43"/>
    </row>
    <row r="616" spans="26:29" s="162" customFormat="1" x14ac:dyDescent="0.2">
      <c r="Z616" s="43"/>
      <c r="AA616" s="43"/>
      <c r="AB616" s="43"/>
      <c r="AC616" s="43"/>
    </row>
    <row r="617" spans="26:29" s="162" customFormat="1" x14ac:dyDescent="0.2">
      <c r="Z617" s="43"/>
      <c r="AA617" s="43"/>
      <c r="AB617" s="43"/>
      <c r="AC617" s="43"/>
    </row>
    <row r="618" spans="26:29" s="162" customFormat="1" x14ac:dyDescent="0.2">
      <c r="Z618" s="43"/>
      <c r="AA618" s="43"/>
      <c r="AB618" s="43"/>
      <c r="AC618" s="43"/>
    </row>
    <row r="619" spans="26:29" s="162" customFormat="1" x14ac:dyDescent="0.2">
      <c r="Z619" s="43"/>
      <c r="AA619" s="43"/>
      <c r="AB619" s="43"/>
      <c r="AC619" s="43"/>
    </row>
    <row r="620" spans="26:29" s="162" customFormat="1" x14ac:dyDescent="0.2">
      <c r="Z620" s="43"/>
      <c r="AA620" s="43"/>
      <c r="AB620" s="43"/>
      <c r="AC620" s="43"/>
    </row>
    <row r="621" spans="26:29" s="162" customFormat="1" x14ac:dyDescent="0.2">
      <c r="Z621" s="43"/>
      <c r="AA621" s="43"/>
      <c r="AB621" s="43"/>
      <c r="AC621" s="43"/>
    </row>
    <row r="622" spans="26:29" s="162" customFormat="1" x14ac:dyDescent="0.2">
      <c r="Z622" s="43"/>
      <c r="AA622" s="43"/>
      <c r="AB622" s="43"/>
      <c r="AC622" s="43"/>
    </row>
    <row r="623" spans="26:29" s="162" customFormat="1" x14ac:dyDescent="0.2">
      <c r="Z623" s="43"/>
      <c r="AA623" s="43"/>
      <c r="AB623" s="43"/>
      <c r="AC623" s="43"/>
    </row>
    <row r="624" spans="26:29" s="162" customFormat="1" x14ac:dyDescent="0.2">
      <c r="Z624" s="43"/>
      <c r="AA624" s="43"/>
      <c r="AB624" s="43"/>
      <c r="AC624" s="43"/>
    </row>
    <row r="625" spans="26:29" s="162" customFormat="1" x14ac:dyDescent="0.2">
      <c r="Z625" s="43"/>
      <c r="AA625" s="43"/>
      <c r="AB625" s="43"/>
      <c r="AC625" s="43"/>
    </row>
    <row r="626" spans="26:29" s="162" customFormat="1" x14ac:dyDescent="0.2">
      <c r="Z626" s="43"/>
      <c r="AA626" s="43"/>
      <c r="AB626" s="43"/>
      <c r="AC626" s="43"/>
    </row>
    <row r="627" spans="26:29" s="162" customFormat="1" x14ac:dyDescent="0.2">
      <c r="Z627" s="43"/>
      <c r="AA627" s="43"/>
      <c r="AB627" s="43"/>
      <c r="AC627" s="43"/>
    </row>
    <row r="628" spans="26:29" s="162" customFormat="1" x14ac:dyDescent="0.2">
      <c r="Z628" s="43"/>
      <c r="AA628" s="43"/>
      <c r="AB628" s="43"/>
      <c r="AC628" s="43"/>
    </row>
    <row r="629" spans="26:29" s="162" customFormat="1" x14ac:dyDescent="0.2">
      <c r="Z629" s="43"/>
      <c r="AA629" s="43"/>
      <c r="AB629" s="43"/>
      <c r="AC629" s="43"/>
    </row>
    <row r="630" spans="26:29" s="162" customFormat="1" x14ac:dyDescent="0.2">
      <c r="Z630" s="43"/>
      <c r="AA630" s="43"/>
      <c r="AB630" s="43"/>
      <c r="AC630" s="43"/>
    </row>
    <row r="631" spans="26:29" s="162" customFormat="1" x14ac:dyDescent="0.2">
      <c r="Z631" s="43"/>
      <c r="AA631" s="43"/>
      <c r="AB631" s="43"/>
      <c r="AC631" s="43"/>
    </row>
    <row r="632" spans="26:29" s="162" customFormat="1" x14ac:dyDescent="0.2">
      <c r="Z632" s="43"/>
      <c r="AA632" s="43"/>
      <c r="AB632" s="43"/>
      <c r="AC632" s="43"/>
    </row>
    <row r="633" spans="26:29" s="162" customFormat="1" x14ac:dyDescent="0.2">
      <c r="Z633" s="43"/>
      <c r="AA633" s="43"/>
      <c r="AB633" s="43"/>
      <c r="AC633" s="43"/>
    </row>
    <row r="634" spans="26:29" s="162" customFormat="1" x14ac:dyDescent="0.2">
      <c r="Z634" s="43"/>
      <c r="AA634" s="43"/>
      <c r="AB634" s="43"/>
      <c r="AC634" s="43"/>
    </row>
    <row r="635" spans="26:29" s="162" customFormat="1" x14ac:dyDescent="0.2">
      <c r="Z635" s="43"/>
      <c r="AA635" s="43"/>
      <c r="AB635" s="43"/>
      <c r="AC635" s="43"/>
    </row>
    <row r="636" spans="26:29" s="162" customFormat="1" x14ac:dyDescent="0.2">
      <c r="Z636" s="43"/>
      <c r="AA636" s="43"/>
      <c r="AB636" s="43"/>
      <c r="AC636" s="43"/>
    </row>
    <row r="637" spans="26:29" s="162" customFormat="1" x14ac:dyDescent="0.2">
      <c r="Z637" s="43"/>
      <c r="AA637" s="43"/>
      <c r="AB637" s="43"/>
      <c r="AC637" s="43"/>
    </row>
    <row r="638" spans="26:29" s="162" customFormat="1" x14ac:dyDescent="0.2">
      <c r="Z638" s="43"/>
      <c r="AA638" s="43"/>
      <c r="AB638" s="43"/>
      <c r="AC638" s="43"/>
    </row>
    <row r="639" spans="26:29" s="162" customFormat="1" x14ac:dyDescent="0.2">
      <c r="Z639" s="43"/>
      <c r="AA639" s="43"/>
      <c r="AB639" s="43"/>
      <c r="AC639" s="43"/>
    </row>
    <row r="640" spans="26:29" s="162" customFormat="1" x14ac:dyDescent="0.2">
      <c r="Z640" s="43"/>
      <c r="AA640" s="43"/>
      <c r="AB640" s="43"/>
      <c r="AC640" s="43"/>
    </row>
    <row r="641" spans="26:29" s="162" customFormat="1" x14ac:dyDescent="0.2">
      <c r="Z641" s="43"/>
      <c r="AA641" s="43"/>
      <c r="AB641" s="43"/>
      <c r="AC641" s="43"/>
    </row>
    <row r="642" spans="26:29" s="162" customFormat="1" x14ac:dyDescent="0.2">
      <c r="Z642" s="43"/>
      <c r="AA642" s="43"/>
      <c r="AB642" s="43"/>
      <c r="AC642" s="43"/>
    </row>
    <row r="643" spans="26:29" s="162" customFormat="1" x14ac:dyDescent="0.2">
      <c r="Z643" s="43"/>
      <c r="AA643" s="43"/>
      <c r="AB643" s="43"/>
      <c r="AC643" s="43"/>
    </row>
    <row r="644" spans="26:29" s="162" customFormat="1" x14ac:dyDescent="0.2">
      <c r="Z644" s="43"/>
      <c r="AA644" s="43"/>
      <c r="AB644" s="43"/>
      <c r="AC644" s="43"/>
    </row>
    <row r="645" spans="26:29" s="162" customFormat="1" x14ac:dyDescent="0.2">
      <c r="Z645" s="43"/>
      <c r="AA645" s="43"/>
      <c r="AB645" s="43"/>
      <c r="AC645" s="43"/>
    </row>
    <row r="646" spans="26:29" s="162" customFormat="1" x14ac:dyDescent="0.2">
      <c r="Z646" s="43"/>
      <c r="AA646" s="43"/>
      <c r="AB646" s="43"/>
      <c r="AC646" s="43"/>
    </row>
    <row r="647" spans="26:29" s="162" customFormat="1" x14ac:dyDescent="0.2">
      <c r="Z647" s="43"/>
      <c r="AA647" s="43"/>
      <c r="AB647" s="43"/>
      <c r="AC647" s="43"/>
    </row>
    <row r="648" spans="26:29" s="162" customFormat="1" x14ac:dyDescent="0.2">
      <c r="Z648" s="43"/>
      <c r="AA648" s="43"/>
      <c r="AB648" s="43"/>
      <c r="AC648" s="43"/>
    </row>
    <row r="649" spans="26:29" s="162" customFormat="1" x14ac:dyDescent="0.2">
      <c r="Z649" s="43"/>
      <c r="AA649" s="43"/>
      <c r="AB649" s="43"/>
      <c r="AC649" s="43"/>
    </row>
    <row r="650" spans="26:29" s="162" customFormat="1" x14ac:dyDescent="0.2">
      <c r="Z650" s="43"/>
      <c r="AA650" s="43"/>
      <c r="AB650" s="43"/>
      <c r="AC650" s="43"/>
    </row>
    <row r="651" spans="26:29" s="162" customFormat="1" x14ac:dyDescent="0.2">
      <c r="Z651" s="43"/>
      <c r="AA651" s="43"/>
      <c r="AB651" s="43"/>
      <c r="AC651" s="43"/>
    </row>
    <row r="652" spans="26:29" s="162" customFormat="1" x14ac:dyDescent="0.2">
      <c r="Z652" s="43"/>
      <c r="AA652" s="43"/>
      <c r="AB652" s="43"/>
      <c r="AC652" s="43"/>
    </row>
    <row r="653" spans="26:29" s="162" customFormat="1" x14ac:dyDescent="0.2">
      <c r="Z653" s="43"/>
      <c r="AA653" s="43"/>
      <c r="AB653" s="43"/>
      <c r="AC653" s="43"/>
    </row>
    <row r="654" spans="26:29" s="162" customFormat="1" x14ac:dyDescent="0.2">
      <c r="Z654" s="43"/>
      <c r="AA654" s="43"/>
      <c r="AB654" s="43"/>
      <c r="AC654" s="43"/>
    </row>
    <row r="655" spans="26:29" s="162" customFormat="1" x14ac:dyDescent="0.2">
      <c r="Z655" s="43"/>
      <c r="AA655" s="43"/>
      <c r="AB655" s="43"/>
      <c r="AC655" s="43"/>
    </row>
    <row r="656" spans="26:29" s="162" customFormat="1" x14ac:dyDescent="0.2">
      <c r="Z656" s="43"/>
      <c r="AA656" s="43"/>
      <c r="AB656" s="43"/>
      <c r="AC656" s="43"/>
    </row>
    <row r="657" spans="26:29" s="162" customFormat="1" x14ac:dyDescent="0.2">
      <c r="Z657" s="43"/>
      <c r="AA657" s="43"/>
      <c r="AB657" s="43"/>
      <c r="AC657" s="43"/>
    </row>
    <row r="658" spans="26:29" s="162" customFormat="1" x14ac:dyDescent="0.2">
      <c r="Z658" s="43"/>
      <c r="AA658" s="43"/>
      <c r="AB658" s="43"/>
      <c r="AC658" s="43"/>
    </row>
    <row r="659" spans="26:29" s="162" customFormat="1" x14ac:dyDescent="0.2">
      <c r="Z659" s="43"/>
      <c r="AA659" s="43"/>
      <c r="AB659" s="43"/>
      <c r="AC659" s="43"/>
    </row>
    <row r="660" spans="26:29" s="162" customFormat="1" x14ac:dyDescent="0.2">
      <c r="Z660" s="43"/>
      <c r="AA660" s="43"/>
      <c r="AB660" s="43"/>
      <c r="AC660" s="43"/>
    </row>
    <row r="661" spans="26:29" s="162" customFormat="1" x14ac:dyDescent="0.2">
      <c r="Z661" s="43"/>
      <c r="AA661" s="43"/>
      <c r="AB661" s="43"/>
      <c r="AC661" s="43"/>
    </row>
    <row r="662" spans="26:29" s="162" customFormat="1" x14ac:dyDescent="0.2">
      <c r="Z662" s="43"/>
      <c r="AA662" s="43"/>
      <c r="AB662" s="43"/>
      <c r="AC662" s="43"/>
    </row>
    <row r="663" spans="26:29" s="162" customFormat="1" x14ac:dyDescent="0.2">
      <c r="Z663" s="43"/>
      <c r="AA663" s="43"/>
      <c r="AB663" s="43"/>
      <c r="AC663" s="43"/>
    </row>
    <row r="664" spans="26:29" s="162" customFormat="1" x14ac:dyDescent="0.2">
      <c r="Z664" s="43"/>
      <c r="AA664" s="43"/>
      <c r="AB664" s="43"/>
      <c r="AC664" s="43"/>
    </row>
    <row r="665" spans="26:29" s="162" customFormat="1" x14ac:dyDescent="0.2">
      <c r="Z665" s="43"/>
      <c r="AA665" s="43"/>
      <c r="AB665" s="43"/>
      <c r="AC665" s="43"/>
    </row>
    <row r="666" spans="26:29" s="162" customFormat="1" x14ac:dyDescent="0.2">
      <c r="Z666" s="43"/>
      <c r="AA666" s="43"/>
      <c r="AB666" s="43"/>
      <c r="AC666" s="43"/>
    </row>
    <row r="667" spans="26:29" s="162" customFormat="1" x14ac:dyDescent="0.2">
      <c r="Z667" s="43"/>
      <c r="AA667" s="43"/>
      <c r="AB667" s="43"/>
      <c r="AC667" s="43"/>
    </row>
    <row r="668" spans="26:29" s="162" customFormat="1" x14ac:dyDescent="0.2">
      <c r="Z668" s="43"/>
      <c r="AA668" s="43"/>
      <c r="AB668" s="43"/>
      <c r="AC668" s="43"/>
    </row>
    <row r="669" spans="26:29" s="162" customFormat="1" x14ac:dyDescent="0.2">
      <c r="Z669" s="43"/>
      <c r="AA669" s="43"/>
      <c r="AB669" s="43"/>
      <c r="AC669" s="43"/>
    </row>
    <row r="670" spans="26:29" s="162" customFormat="1" x14ac:dyDescent="0.2">
      <c r="Z670" s="43"/>
      <c r="AA670" s="43"/>
      <c r="AB670" s="43"/>
      <c r="AC670" s="43"/>
    </row>
    <row r="671" spans="26:29" s="162" customFormat="1" x14ac:dyDescent="0.2">
      <c r="Z671" s="43"/>
      <c r="AA671" s="43"/>
      <c r="AB671" s="43"/>
      <c r="AC671" s="43"/>
    </row>
    <row r="672" spans="26:29" s="162" customFormat="1" x14ac:dyDescent="0.2">
      <c r="Z672" s="43"/>
      <c r="AA672" s="43"/>
      <c r="AB672" s="43"/>
      <c r="AC672" s="43"/>
    </row>
    <row r="673" spans="26:29" s="162" customFormat="1" x14ac:dyDescent="0.2">
      <c r="Z673" s="43"/>
      <c r="AA673" s="43"/>
      <c r="AB673" s="43"/>
      <c r="AC673" s="43"/>
    </row>
    <row r="674" spans="26:29" s="162" customFormat="1" x14ac:dyDescent="0.2">
      <c r="Z674" s="43"/>
      <c r="AA674" s="43"/>
      <c r="AB674" s="43"/>
      <c r="AC674" s="43"/>
    </row>
    <row r="675" spans="26:29" s="162" customFormat="1" x14ac:dyDescent="0.2">
      <c r="Z675" s="43"/>
      <c r="AA675" s="43"/>
      <c r="AB675" s="43"/>
      <c r="AC675" s="43"/>
    </row>
    <row r="676" spans="26:29" s="162" customFormat="1" x14ac:dyDescent="0.2">
      <c r="Z676" s="43"/>
      <c r="AA676" s="43"/>
      <c r="AB676" s="43"/>
      <c r="AC676" s="43"/>
    </row>
    <row r="677" spans="26:29" s="162" customFormat="1" x14ac:dyDescent="0.2">
      <c r="Z677" s="43"/>
      <c r="AA677" s="43"/>
      <c r="AB677" s="43"/>
      <c r="AC677" s="43"/>
    </row>
    <row r="678" spans="26:29" s="162" customFormat="1" x14ac:dyDescent="0.2">
      <c r="Z678" s="43"/>
      <c r="AA678" s="43"/>
      <c r="AB678" s="43"/>
      <c r="AC678" s="43"/>
    </row>
    <row r="679" spans="26:29" s="162" customFormat="1" x14ac:dyDescent="0.2">
      <c r="Z679" s="43"/>
      <c r="AA679" s="43"/>
      <c r="AB679" s="43"/>
      <c r="AC679" s="43"/>
    </row>
    <row r="680" spans="26:29" s="162" customFormat="1" x14ac:dyDescent="0.2">
      <c r="Z680" s="43"/>
      <c r="AA680" s="43"/>
      <c r="AB680" s="43"/>
      <c r="AC680" s="43"/>
    </row>
    <row r="681" spans="26:29" s="162" customFormat="1" x14ac:dyDescent="0.2">
      <c r="Z681" s="43"/>
      <c r="AA681" s="43"/>
      <c r="AB681" s="43"/>
      <c r="AC681" s="43"/>
    </row>
    <row r="682" spans="26:29" s="162" customFormat="1" x14ac:dyDescent="0.2">
      <c r="Z682" s="43"/>
      <c r="AA682" s="43"/>
      <c r="AB682" s="43"/>
      <c r="AC682" s="43"/>
    </row>
    <row r="683" spans="26:29" s="162" customFormat="1" x14ac:dyDescent="0.2">
      <c r="Z683" s="43"/>
      <c r="AA683" s="43"/>
      <c r="AB683" s="43"/>
      <c r="AC683" s="43"/>
    </row>
    <row r="684" spans="26:29" s="162" customFormat="1" x14ac:dyDescent="0.2">
      <c r="Z684" s="43"/>
      <c r="AA684" s="43"/>
      <c r="AB684" s="43"/>
      <c r="AC684" s="43"/>
    </row>
    <row r="685" spans="26:29" s="162" customFormat="1" x14ac:dyDescent="0.2">
      <c r="Z685" s="43"/>
      <c r="AA685" s="43"/>
      <c r="AB685" s="43"/>
      <c r="AC685" s="43"/>
    </row>
    <row r="686" spans="26:29" s="162" customFormat="1" x14ac:dyDescent="0.2">
      <c r="Z686" s="43"/>
      <c r="AA686" s="43"/>
      <c r="AB686" s="43"/>
      <c r="AC686" s="43"/>
    </row>
    <row r="687" spans="26:29" s="162" customFormat="1" x14ac:dyDescent="0.2">
      <c r="Z687" s="43"/>
      <c r="AA687" s="43"/>
      <c r="AB687" s="43"/>
      <c r="AC687" s="43"/>
    </row>
    <row r="688" spans="26:29" s="162" customFormat="1" x14ac:dyDescent="0.2">
      <c r="Z688" s="43"/>
      <c r="AA688" s="43"/>
      <c r="AB688" s="43"/>
      <c r="AC688" s="43"/>
    </row>
    <row r="689" spans="26:29" s="162" customFormat="1" x14ac:dyDescent="0.2">
      <c r="Z689" s="43"/>
      <c r="AA689" s="43"/>
      <c r="AB689" s="43"/>
      <c r="AC689" s="43"/>
    </row>
    <row r="690" spans="26:29" s="162" customFormat="1" x14ac:dyDescent="0.2">
      <c r="Z690" s="43"/>
      <c r="AA690" s="43"/>
      <c r="AB690" s="43"/>
      <c r="AC690" s="43"/>
    </row>
    <row r="691" spans="26:29" s="162" customFormat="1" x14ac:dyDescent="0.2">
      <c r="Z691" s="43"/>
      <c r="AA691" s="43"/>
      <c r="AB691" s="43"/>
      <c r="AC691" s="43"/>
    </row>
    <row r="692" spans="26:29" s="162" customFormat="1" x14ac:dyDescent="0.2">
      <c r="Z692" s="43"/>
      <c r="AA692" s="43"/>
      <c r="AB692" s="43"/>
      <c r="AC692" s="43"/>
    </row>
    <row r="693" spans="26:29" s="162" customFormat="1" x14ac:dyDescent="0.2">
      <c r="Z693" s="43"/>
      <c r="AA693" s="43"/>
      <c r="AB693" s="43"/>
      <c r="AC693" s="43"/>
    </row>
    <row r="694" spans="26:29" s="162" customFormat="1" x14ac:dyDescent="0.2">
      <c r="Z694" s="43"/>
      <c r="AA694" s="43"/>
      <c r="AB694" s="43"/>
      <c r="AC694" s="43"/>
    </row>
    <row r="695" spans="26:29" s="162" customFormat="1" x14ac:dyDescent="0.2">
      <c r="Z695" s="43"/>
      <c r="AA695" s="43"/>
      <c r="AB695" s="43"/>
      <c r="AC695" s="43"/>
    </row>
    <row r="696" spans="26:29" s="162" customFormat="1" x14ac:dyDescent="0.2">
      <c r="Z696" s="43"/>
      <c r="AA696" s="43"/>
      <c r="AB696" s="43"/>
      <c r="AC696" s="43"/>
    </row>
    <row r="697" spans="26:29" s="162" customFormat="1" x14ac:dyDescent="0.2">
      <c r="Z697" s="43"/>
      <c r="AA697" s="43"/>
      <c r="AB697" s="43"/>
      <c r="AC697" s="43"/>
    </row>
    <row r="698" spans="26:29" s="162" customFormat="1" x14ac:dyDescent="0.2">
      <c r="Z698" s="43"/>
      <c r="AA698" s="43"/>
      <c r="AB698" s="43"/>
      <c r="AC698" s="43"/>
    </row>
    <row r="699" spans="26:29" s="162" customFormat="1" x14ac:dyDescent="0.2">
      <c r="Z699" s="43"/>
      <c r="AA699" s="43"/>
      <c r="AB699" s="43"/>
      <c r="AC699" s="43"/>
    </row>
    <row r="700" spans="26:29" s="162" customFormat="1" x14ac:dyDescent="0.2">
      <c r="Z700" s="43"/>
      <c r="AA700" s="43"/>
      <c r="AB700" s="43"/>
      <c r="AC700" s="43"/>
    </row>
    <row r="701" spans="26:29" s="162" customFormat="1" x14ac:dyDescent="0.2">
      <c r="Z701" s="43"/>
      <c r="AA701" s="43"/>
      <c r="AB701" s="43"/>
      <c r="AC701" s="43"/>
    </row>
    <row r="702" spans="26:29" s="162" customFormat="1" x14ac:dyDescent="0.2">
      <c r="Z702" s="43"/>
      <c r="AA702" s="43"/>
      <c r="AB702" s="43"/>
      <c r="AC702" s="43"/>
    </row>
    <row r="703" spans="26:29" s="162" customFormat="1" x14ac:dyDescent="0.2">
      <c r="Z703" s="43"/>
      <c r="AA703" s="43"/>
      <c r="AB703" s="43"/>
      <c r="AC703" s="43"/>
    </row>
    <row r="704" spans="26:29" s="162" customFormat="1" x14ac:dyDescent="0.2">
      <c r="Z704" s="43"/>
      <c r="AA704" s="43"/>
      <c r="AB704" s="43"/>
      <c r="AC704" s="43"/>
    </row>
    <row r="705" spans="26:29" s="162" customFormat="1" x14ac:dyDescent="0.2">
      <c r="Z705" s="43"/>
      <c r="AA705" s="43"/>
      <c r="AB705" s="43"/>
      <c r="AC705" s="43"/>
    </row>
    <row r="706" spans="26:29" s="162" customFormat="1" x14ac:dyDescent="0.2">
      <c r="Z706" s="43"/>
      <c r="AA706" s="43"/>
      <c r="AB706" s="43"/>
      <c r="AC706" s="43"/>
    </row>
    <row r="707" spans="26:29" s="162" customFormat="1" x14ac:dyDescent="0.2">
      <c r="Z707" s="43"/>
      <c r="AA707" s="43"/>
      <c r="AB707" s="43"/>
      <c r="AC707" s="43"/>
    </row>
    <row r="708" spans="26:29" s="162" customFormat="1" x14ac:dyDescent="0.2">
      <c r="Z708" s="43"/>
      <c r="AA708" s="43"/>
      <c r="AB708" s="43"/>
      <c r="AC708" s="43"/>
    </row>
    <row r="709" spans="26:29" s="162" customFormat="1" x14ac:dyDescent="0.2">
      <c r="Z709" s="43"/>
      <c r="AA709" s="43"/>
      <c r="AB709" s="43"/>
      <c r="AC709" s="43"/>
    </row>
    <row r="710" spans="26:29" s="162" customFormat="1" x14ac:dyDescent="0.2">
      <c r="Z710" s="43"/>
      <c r="AA710" s="43"/>
      <c r="AB710" s="43"/>
      <c r="AC710" s="43"/>
    </row>
    <row r="711" spans="26:29" s="162" customFormat="1" x14ac:dyDescent="0.2">
      <c r="Z711" s="43"/>
      <c r="AA711" s="43"/>
      <c r="AB711" s="43"/>
      <c r="AC711" s="43"/>
    </row>
    <row r="712" spans="26:29" s="162" customFormat="1" x14ac:dyDescent="0.2">
      <c r="Z712" s="43"/>
      <c r="AA712" s="43"/>
      <c r="AB712" s="43"/>
      <c r="AC712" s="43"/>
    </row>
    <row r="713" spans="26:29" s="162" customFormat="1" x14ac:dyDescent="0.2">
      <c r="Z713" s="43"/>
      <c r="AA713" s="43"/>
      <c r="AB713" s="43"/>
      <c r="AC713" s="43"/>
    </row>
    <row r="714" spans="26:29" s="162" customFormat="1" x14ac:dyDescent="0.2">
      <c r="Z714" s="43"/>
      <c r="AA714" s="43"/>
      <c r="AB714" s="43"/>
      <c r="AC714" s="43"/>
    </row>
    <row r="715" spans="26:29" s="162" customFormat="1" x14ac:dyDescent="0.2">
      <c r="Z715" s="43"/>
      <c r="AA715" s="43"/>
      <c r="AB715" s="43"/>
      <c r="AC715" s="43"/>
    </row>
    <row r="716" spans="26:29" s="162" customFormat="1" x14ac:dyDescent="0.2">
      <c r="Z716" s="43"/>
      <c r="AA716" s="43"/>
      <c r="AB716" s="43"/>
      <c r="AC716" s="43"/>
    </row>
    <row r="717" spans="26:29" s="162" customFormat="1" x14ac:dyDescent="0.2">
      <c r="Z717" s="43"/>
      <c r="AA717" s="43"/>
      <c r="AB717" s="43"/>
      <c r="AC717" s="43"/>
    </row>
    <row r="718" spans="26:29" s="162" customFormat="1" x14ac:dyDescent="0.2">
      <c r="Z718" s="43"/>
      <c r="AA718" s="43"/>
      <c r="AB718" s="43"/>
      <c r="AC718" s="43"/>
    </row>
    <row r="719" spans="26:29" s="162" customFormat="1" x14ac:dyDescent="0.2">
      <c r="Z719" s="43"/>
      <c r="AA719" s="43"/>
      <c r="AB719" s="43"/>
      <c r="AC719" s="43"/>
    </row>
    <row r="720" spans="26:29" s="162" customFormat="1" x14ac:dyDescent="0.2">
      <c r="Z720" s="43"/>
      <c r="AA720" s="43"/>
      <c r="AB720" s="43"/>
      <c r="AC720" s="43"/>
    </row>
    <row r="721" spans="26:29" s="162" customFormat="1" x14ac:dyDescent="0.2">
      <c r="Z721" s="43"/>
      <c r="AA721" s="43"/>
      <c r="AB721" s="43"/>
      <c r="AC721" s="43"/>
    </row>
    <row r="722" spans="26:29" s="162" customFormat="1" x14ac:dyDescent="0.2">
      <c r="Z722" s="43"/>
      <c r="AA722" s="43"/>
      <c r="AB722" s="43"/>
      <c r="AC722" s="43"/>
    </row>
    <row r="723" spans="26:29" s="162" customFormat="1" x14ac:dyDescent="0.2">
      <c r="Z723" s="43"/>
      <c r="AA723" s="43"/>
      <c r="AB723" s="43"/>
      <c r="AC723" s="43"/>
    </row>
    <row r="724" spans="26:29" s="162" customFormat="1" x14ac:dyDescent="0.2">
      <c r="Z724" s="43"/>
      <c r="AA724" s="43"/>
      <c r="AB724" s="43"/>
      <c r="AC724" s="43"/>
    </row>
    <row r="725" spans="26:29" s="162" customFormat="1" x14ac:dyDescent="0.2">
      <c r="Z725" s="43"/>
      <c r="AA725" s="43"/>
      <c r="AB725" s="43"/>
      <c r="AC725" s="43"/>
    </row>
    <row r="726" spans="26:29" s="162" customFormat="1" x14ac:dyDescent="0.2">
      <c r="Z726" s="43"/>
      <c r="AA726" s="43"/>
      <c r="AB726" s="43"/>
      <c r="AC726" s="43"/>
    </row>
    <row r="727" spans="26:29" s="162" customFormat="1" x14ac:dyDescent="0.2">
      <c r="Z727" s="43"/>
      <c r="AA727" s="43"/>
      <c r="AB727" s="43"/>
      <c r="AC727" s="43"/>
    </row>
    <row r="728" spans="26:29" s="162" customFormat="1" x14ac:dyDescent="0.2">
      <c r="Z728" s="43"/>
      <c r="AA728" s="43"/>
      <c r="AB728" s="43"/>
      <c r="AC728" s="43"/>
    </row>
    <row r="729" spans="26:29" s="162" customFormat="1" x14ac:dyDescent="0.2">
      <c r="Z729" s="43"/>
      <c r="AA729" s="43"/>
      <c r="AB729" s="43"/>
      <c r="AC729" s="43"/>
    </row>
    <row r="730" spans="26:29" s="162" customFormat="1" x14ac:dyDescent="0.2">
      <c r="Z730" s="43"/>
      <c r="AA730" s="43"/>
      <c r="AB730" s="43"/>
      <c r="AC730" s="43"/>
    </row>
    <row r="731" spans="26:29" s="162" customFormat="1" x14ac:dyDescent="0.2">
      <c r="Z731" s="43"/>
      <c r="AA731" s="43"/>
      <c r="AB731" s="43"/>
      <c r="AC731" s="43"/>
    </row>
    <row r="732" spans="26:29" s="162" customFormat="1" x14ac:dyDescent="0.2">
      <c r="Z732" s="43"/>
      <c r="AA732" s="43"/>
      <c r="AB732" s="43"/>
      <c r="AC732" s="43"/>
    </row>
    <row r="733" spans="26:29" s="162" customFormat="1" x14ac:dyDescent="0.2">
      <c r="Z733" s="43"/>
      <c r="AA733" s="43"/>
      <c r="AB733" s="43"/>
      <c r="AC733" s="43"/>
    </row>
    <row r="734" spans="26:29" s="162" customFormat="1" x14ac:dyDescent="0.2">
      <c r="Z734" s="43"/>
      <c r="AA734" s="43"/>
      <c r="AB734" s="43"/>
      <c r="AC734" s="43"/>
    </row>
    <row r="735" spans="26:29" s="162" customFormat="1" x14ac:dyDescent="0.2">
      <c r="Z735" s="43"/>
      <c r="AA735" s="43"/>
      <c r="AB735" s="43"/>
      <c r="AC735" s="43"/>
    </row>
    <row r="736" spans="26:29" s="162" customFormat="1" x14ac:dyDescent="0.2">
      <c r="Z736" s="43"/>
      <c r="AA736" s="43"/>
      <c r="AB736" s="43"/>
      <c r="AC736" s="43"/>
    </row>
    <row r="737" spans="26:29" s="162" customFormat="1" x14ac:dyDescent="0.2">
      <c r="Z737" s="43"/>
      <c r="AA737" s="43"/>
      <c r="AB737" s="43"/>
      <c r="AC737" s="43"/>
    </row>
    <row r="738" spans="26:29" s="162" customFormat="1" x14ac:dyDescent="0.2">
      <c r="Z738" s="43"/>
      <c r="AA738" s="43"/>
      <c r="AB738" s="43"/>
      <c r="AC738" s="43"/>
    </row>
    <row r="739" spans="26:29" s="162" customFormat="1" x14ac:dyDescent="0.2">
      <c r="Z739" s="43"/>
      <c r="AA739" s="43"/>
      <c r="AB739" s="43"/>
      <c r="AC739" s="43"/>
    </row>
    <row r="740" spans="26:29" s="162" customFormat="1" x14ac:dyDescent="0.2">
      <c r="Z740" s="43"/>
      <c r="AA740" s="43"/>
      <c r="AB740" s="43"/>
      <c r="AC740" s="43"/>
    </row>
    <row r="741" spans="26:29" s="162" customFormat="1" x14ac:dyDescent="0.2">
      <c r="Z741" s="43"/>
      <c r="AA741" s="43"/>
      <c r="AB741" s="43"/>
      <c r="AC741" s="43"/>
    </row>
    <row r="742" spans="26:29" s="162" customFormat="1" x14ac:dyDescent="0.2">
      <c r="Z742" s="43"/>
      <c r="AA742" s="43"/>
      <c r="AB742" s="43"/>
      <c r="AC742" s="43"/>
    </row>
    <row r="743" spans="26:29" s="162" customFormat="1" x14ac:dyDescent="0.2">
      <c r="Z743" s="43"/>
      <c r="AA743" s="43"/>
      <c r="AB743" s="43"/>
      <c r="AC743" s="43"/>
    </row>
    <row r="744" spans="26:29" s="162" customFormat="1" x14ac:dyDescent="0.2">
      <c r="Z744" s="43"/>
      <c r="AA744" s="43"/>
      <c r="AB744" s="43"/>
      <c r="AC744" s="43"/>
    </row>
    <row r="745" spans="26:29" s="162" customFormat="1" x14ac:dyDescent="0.2">
      <c r="Z745" s="43"/>
      <c r="AA745" s="43"/>
      <c r="AB745" s="43"/>
      <c r="AC745" s="43"/>
    </row>
    <row r="746" spans="26:29" s="162" customFormat="1" x14ac:dyDescent="0.2">
      <c r="Z746" s="43"/>
      <c r="AA746" s="43"/>
      <c r="AB746" s="43"/>
      <c r="AC746" s="43"/>
    </row>
    <row r="747" spans="26:29" s="162" customFormat="1" x14ac:dyDescent="0.2">
      <c r="Z747" s="43"/>
      <c r="AA747" s="43"/>
      <c r="AB747" s="43"/>
      <c r="AC747" s="43"/>
    </row>
    <row r="748" spans="26:29" s="162" customFormat="1" x14ac:dyDescent="0.2">
      <c r="Z748" s="43"/>
      <c r="AA748" s="43"/>
      <c r="AB748" s="43"/>
      <c r="AC748" s="43"/>
    </row>
    <row r="749" spans="26:29" s="162" customFormat="1" x14ac:dyDescent="0.2">
      <c r="Z749" s="43"/>
      <c r="AA749" s="43"/>
      <c r="AB749" s="43"/>
      <c r="AC749" s="43"/>
    </row>
    <row r="750" spans="26:29" s="162" customFormat="1" x14ac:dyDescent="0.2">
      <c r="Z750" s="43"/>
      <c r="AA750" s="43"/>
      <c r="AB750" s="43"/>
      <c r="AC750" s="43"/>
    </row>
    <row r="751" spans="26:29" s="162" customFormat="1" x14ac:dyDescent="0.2">
      <c r="Z751" s="43"/>
      <c r="AA751" s="43"/>
      <c r="AB751" s="43"/>
      <c r="AC751" s="43"/>
    </row>
    <row r="752" spans="26:29" s="162" customFormat="1" x14ac:dyDescent="0.2">
      <c r="Z752" s="43"/>
      <c r="AA752" s="43"/>
      <c r="AB752" s="43"/>
      <c r="AC752" s="43"/>
    </row>
    <row r="753" spans="26:29" s="162" customFormat="1" x14ac:dyDescent="0.2">
      <c r="Z753" s="43"/>
      <c r="AA753" s="43"/>
      <c r="AB753" s="43"/>
      <c r="AC753" s="43"/>
    </row>
    <row r="754" spans="26:29" s="162" customFormat="1" x14ac:dyDescent="0.2">
      <c r="Z754" s="43"/>
      <c r="AA754" s="43"/>
      <c r="AB754" s="43"/>
      <c r="AC754" s="43"/>
    </row>
    <row r="755" spans="26:29" s="162" customFormat="1" x14ac:dyDescent="0.2">
      <c r="Z755" s="43"/>
      <c r="AA755" s="43"/>
      <c r="AB755" s="43"/>
      <c r="AC755" s="43"/>
    </row>
    <row r="756" spans="26:29" s="162" customFormat="1" x14ac:dyDescent="0.2">
      <c r="Z756" s="43"/>
      <c r="AA756" s="43"/>
      <c r="AB756" s="43"/>
      <c r="AC756" s="43"/>
    </row>
    <row r="757" spans="26:29" s="162" customFormat="1" x14ac:dyDescent="0.2">
      <c r="Z757" s="43"/>
      <c r="AA757" s="43"/>
      <c r="AB757" s="43"/>
      <c r="AC757" s="43"/>
    </row>
    <row r="758" spans="26:29" s="162" customFormat="1" x14ac:dyDescent="0.2">
      <c r="Z758" s="43"/>
      <c r="AA758" s="43"/>
      <c r="AB758" s="43"/>
      <c r="AC758" s="43"/>
    </row>
    <row r="759" spans="26:29" s="162" customFormat="1" x14ac:dyDescent="0.2">
      <c r="Z759" s="43"/>
      <c r="AA759" s="43"/>
      <c r="AB759" s="43"/>
      <c r="AC759" s="43"/>
    </row>
    <row r="760" spans="26:29" s="162" customFormat="1" x14ac:dyDescent="0.2">
      <c r="Z760" s="43"/>
      <c r="AA760" s="43"/>
      <c r="AB760" s="43"/>
      <c r="AC760" s="43"/>
    </row>
    <row r="761" spans="26:29" s="162" customFormat="1" x14ac:dyDescent="0.2">
      <c r="Z761" s="43"/>
      <c r="AA761" s="43"/>
      <c r="AB761" s="43"/>
      <c r="AC761" s="43"/>
    </row>
    <row r="762" spans="26:29" s="162" customFormat="1" x14ac:dyDescent="0.2">
      <c r="Z762" s="43"/>
      <c r="AA762" s="43"/>
      <c r="AB762" s="43"/>
      <c r="AC762" s="43"/>
    </row>
    <row r="763" spans="26:29" s="162" customFormat="1" x14ac:dyDescent="0.2">
      <c r="Z763" s="43"/>
      <c r="AA763" s="43"/>
      <c r="AB763" s="43"/>
      <c r="AC763" s="43"/>
    </row>
    <row r="764" spans="26:29" s="162" customFormat="1" x14ac:dyDescent="0.2">
      <c r="Z764" s="43"/>
      <c r="AA764" s="43"/>
      <c r="AB764" s="43"/>
      <c r="AC764" s="43"/>
    </row>
  </sheetData>
  <sheetProtection algorithmName="SHA-512" hashValue="Ahe65ppDLX24b4Zj2PlSXb3I1PX9oe2IsLxfK4CVMSD6azbzLMzOPeCuW3P0Oq27uc584Iz+fFIjKln0YNWGPA==" saltValue="9jEciwEvaoKIxeFXA5phZg==" spinCount="100000" sheet="1" selectLockedCells="1"/>
  <mergeCells count="13">
    <mergeCell ref="A2:L2"/>
    <mergeCell ref="G41:M42"/>
    <mergeCell ref="B24:C24"/>
    <mergeCell ref="B31:C31"/>
    <mergeCell ref="B32:C32"/>
    <mergeCell ref="D23:E23"/>
    <mergeCell ref="D24:E24"/>
    <mergeCell ref="B17:C17"/>
    <mergeCell ref="D17:E17"/>
    <mergeCell ref="B10:C10"/>
    <mergeCell ref="B11:C11"/>
    <mergeCell ref="B3:F3"/>
    <mergeCell ref="C9:D9"/>
  </mergeCells>
  <phoneticPr fontId="3" type="noConversion"/>
  <conditionalFormatting sqref="D17:E17">
    <cfRule type="expression" dxfId="25" priority="22" stopIfTrue="1">
      <formula>OR($B$11&lt;&gt;"",$D$24&lt;&gt;"",$B$32&lt;&gt;"")</formula>
    </cfRule>
  </conditionalFormatting>
  <conditionalFormatting sqref="D24">
    <cfRule type="expression" dxfId="24" priority="8">
      <formula>OR($B$11&lt;&gt;"",$D$17&lt;&gt;"",$B$32&lt;&gt;"")</formula>
    </cfRule>
  </conditionalFormatting>
  <conditionalFormatting sqref="B32">
    <cfRule type="expression" dxfId="23" priority="3">
      <formula>OR($D$17&lt;&gt;"",$D$24&lt;&gt;"",$B$11&lt;&gt;"")</formula>
    </cfRule>
  </conditionalFormatting>
  <conditionalFormatting sqref="B11">
    <cfRule type="expression" dxfId="22" priority="1">
      <formula>OR($D$17&lt;&gt;"",$D$24&lt;&gt;"",$B$32&lt;&gt;"")</formula>
    </cfRule>
  </conditionalFormatting>
  <dataValidations count="11">
    <dataValidation type="decimal" operator="greaterThanOrEqual" allowBlank="1" showInputMessage="1" showErrorMessage="1" sqref="F22:F25 E22 E25" xr:uid="{00000000-0002-0000-0500-000000000000}">
      <formula1>0</formula1>
    </dataValidation>
    <dataValidation type="decimal" allowBlank="1" showInputMessage="1" showErrorMessage="1" sqref="C47 C59" xr:uid="{00000000-0002-0000-0500-000001000000}">
      <formula1>0</formula1>
      <formula2>3</formula2>
    </dataValidation>
    <dataValidation type="custom" operator="greaterThanOrEqual" allowBlank="1" showInputMessage="1" showErrorMessage="1" error="Está utilizando más inidcadores de los permitidos." sqref="C67" xr:uid="{00000000-0002-0000-0500-000002000000}">
      <formula1>AND(C47=0,C59=0,C78=0)</formula1>
    </dataValidation>
    <dataValidation type="custom" allowBlank="1" showErrorMessage="1" error="Debe introducirse un valor entre 0 y 3" sqref="E40:E42" xr:uid="{00000000-0002-0000-0500-000003000000}">
      <formula1>AND(#REF!=0,$C$59=0,$C$69=0,$C$78=0)</formula1>
    </dataValidation>
    <dataValidation type="custom" allowBlank="1" showErrorMessage="1" error="Está utilizandoi más indicadores de los permitidos." sqref="E39" xr:uid="{00000000-0002-0000-0500-000004000000}">
      <formula1>AND(#REF!=0,$C$59=0,$C$69=0,$C$78=0)</formula1>
    </dataValidation>
    <dataValidation type="custom" allowBlank="1" showErrorMessage="1" error="Está utilizando más indicadores de los permitidos." sqref="E43" xr:uid="{00000000-0002-0000-0500-000005000000}">
      <formula1>AND(#REF!=0,$C$59=0,$C$69=0,$C$78=0)</formula1>
    </dataValidation>
    <dataValidation type="list" allowBlank="1" showInputMessage="1" showErrorMessage="1" sqref="B32:C32" xr:uid="{00000000-0002-0000-0500-000006000000}">
      <formula1>$P$31:$P$36</formula1>
    </dataValidation>
    <dataValidation type="custom" operator="greaterThanOrEqual" allowBlank="1" showInputMessage="1" showErrorMessage="1" error="Está utilizando más inidcadores de los permitidos." sqref="D76" xr:uid="{00000000-0002-0000-0500-000007000000}">
      <formula1>AND(#REF!=0,C47=0,C59=0,C69=0)</formula1>
    </dataValidation>
    <dataValidation type="custom" allowBlank="1" showInputMessage="1" showErrorMessage="1" error="Está utilizando más indicadores de los permitidos." sqref="C57" xr:uid="{00000000-0002-0000-0500-000008000000}">
      <formula1>AND(#REF!=0,C47=0,C69=0,C78=0)</formula1>
    </dataValidation>
    <dataValidation type="list" allowBlank="1" showInputMessage="1" showErrorMessage="1" sqref="B11:C11" xr:uid="{00000000-0002-0000-0500-000009000000}">
      <formula1>$P$10:$P$12</formula1>
    </dataValidation>
    <dataValidation type="list" allowBlank="1" showInputMessage="1" showErrorMessage="1" sqref="C9:D9" xr:uid="{96F29683-B65F-42AE-97A0-BFF7A651DD18}">
      <formula1>$T$9:$T$10</formula1>
    </dataValidation>
  </dataValidations>
  <pageMargins left="0.25" right="0.25" top="0.75" bottom="0.75" header="0.3" footer="0.3"/>
  <pageSetup paperSize="9" scale="58" orientation="portrait" horizontalDpi="4294967295" verticalDpi="4294967295" r:id="rId1"/>
  <headerFooter alignWithMargin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A000000}">
          <x14:formula1>
            <xm:f>PARÁMETROS!$D$59:$D$81</xm:f>
          </x14:formula1>
          <xm:sqref>D17:E17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pageSetUpPr fitToPage="1"/>
  </sheetPr>
  <dimension ref="A1:AR33"/>
  <sheetViews>
    <sheetView showGridLines="0" view="pageBreakPreview" zoomScaleNormal="100" zoomScaleSheetLayoutView="100" workbookViewId="0">
      <selection activeCell="D12" sqref="D12:E12"/>
    </sheetView>
  </sheetViews>
  <sheetFormatPr baseColWidth="10" defaultRowHeight="12.75" x14ac:dyDescent="0.2"/>
  <cols>
    <col min="1" max="1" width="3" style="174" customWidth="1"/>
    <col min="2" max="7" width="21.85546875" style="174" customWidth="1"/>
    <col min="8" max="8" width="28" style="174" customWidth="1"/>
    <col min="9" max="9" width="21.85546875" style="174" customWidth="1"/>
    <col min="10" max="10" width="21.85546875" style="174" hidden="1" customWidth="1"/>
    <col min="11" max="11" width="11.42578125" style="174" hidden="1" customWidth="1"/>
    <col min="12" max="12" width="77.85546875" style="174" hidden="1" customWidth="1"/>
    <col min="13" max="15" width="11.42578125" style="174" hidden="1" customWidth="1"/>
    <col min="16" max="16" width="15.7109375" style="174" hidden="1" customWidth="1"/>
    <col min="17" max="44" width="11.42578125" style="174" hidden="1" customWidth="1"/>
    <col min="45" max="16384" width="11.42578125" style="174"/>
  </cols>
  <sheetData>
    <row r="1" spans="1:14" ht="12.75" customHeight="1" thickBot="1" x14ac:dyDescent="0.25">
      <c r="A1" s="265"/>
      <c r="B1" s="266"/>
      <c r="C1" s="266"/>
      <c r="D1" s="266"/>
      <c r="E1" s="266"/>
      <c r="F1" s="266"/>
      <c r="G1" s="266"/>
      <c r="H1" s="266"/>
      <c r="I1" s="266"/>
      <c r="J1" s="267"/>
      <c r="L1" s="17" t="s">
        <v>135</v>
      </c>
      <c r="M1" s="17" t="s">
        <v>136</v>
      </c>
      <c r="N1" s="174" t="s">
        <v>147</v>
      </c>
    </row>
    <row r="2" spans="1:14" ht="26.1" customHeight="1" thickBot="1" x14ac:dyDescent="0.25">
      <c r="A2" s="555" t="s">
        <v>61</v>
      </c>
      <c r="B2" s="556"/>
      <c r="C2" s="556"/>
      <c r="D2" s="556"/>
      <c r="E2" s="556"/>
      <c r="F2" s="556"/>
      <c r="G2" s="556"/>
      <c r="H2" s="556"/>
      <c r="I2" s="556"/>
      <c r="J2" s="241"/>
      <c r="L2" s="174" t="s">
        <v>137</v>
      </c>
      <c r="M2" s="174" t="s">
        <v>137</v>
      </c>
      <c r="N2" s="174" t="s">
        <v>148</v>
      </c>
    </row>
    <row r="3" spans="1:14" x14ac:dyDescent="0.2">
      <c r="A3" s="242"/>
      <c r="B3" s="212"/>
      <c r="C3" s="212"/>
      <c r="D3" s="212"/>
      <c r="E3" s="212"/>
      <c r="F3" s="212"/>
      <c r="G3" s="212"/>
      <c r="H3" s="212"/>
      <c r="I3" s="212"/>
      <c r="J3" s="213"/>
      <c r="L3" s="174" t="s">
        <v>138</v>
      </c>
      <c r="M3" s="174" t="s">
        <v>139</v>
      </c>
      <c r="N3" s="174" t="s">
        <v>149</v>
      </c>
    </row>
    <row r="4" spans="1:14" x14ac:dyDescent="0.2">
      <c r="A4" s="18"/>
      <c r="B4" s="633" t="s">
        <v>234</v>
      </c>
      <c r="C4" s="634"/>
      <c r="D4" s="634"/>
      <c r="E4" s="634"/>
      <c r="F4" s="634"/>
      <c r="G4" s="634"/>
      <c r="H4" s="634"/>
      <c r="I4" s="634"/>
      <c r="J4" s="36"/>
      <c r="L4" s="174" t="s">
        <v>143</v>
      </c>
      <c r="M4" s="174" t="s">
        <v>138</v>
      </c>
      <c r="N4" s="174" t="s">
        <v>150</v>
      </c>
    </row>
    <row r="5" spans="1:14" x14ac:dyDescent="0.2">
      <c r="A5" s="18"/>
      <c r="B5" s="634"/>
      <c r="C5" s="634"/>
      <c r="D5" s="634"/>
      <c r="E5" s="634"/>
      <c r="F5" s="634"/>
      <c r="G5" s="634"/>
      <c r="H5" s="634"/>
      <c r="I5" s="634"/>
      <c r="J5" s="36"/>
      <c r="L5" s="174" t="s">
        <v>139</v>
      </c>
      <c r="M5" s="174" t="s">
        <v>142</v>
      </c>
    </row>
    <row r="6" spans="1:14" x14ac:dyDescent="0.2">
      <c r="A6" s="18"/>
      <c r="B6" s="19"/>
      <c r="C6" s="20"/>
      <c r="D6" s="20"/>
      <c r="E6" s="20"/>
      <c r="F6" s="20"/>
      <c r="G6" s="20"/>
      <c r="H6" s="21"/>
      <c r="I6" s="22"/>
      <c r="J6" s="213"/>
      <c r="L6" s="174" t="s">
        <v>144</v>
      </c>
      <c r="M6" s="174" t="s">
        <v>140</v>
      </c>
    </row>
    <row r="7" spans="1:14" x14ac:dyDescent="0.2">
      <c r="A7" s="242"/>
      <c r="B7" s="212"/>
      <c r="C7" s="212"/>
      <c r="D7" s="212"/>
      <c r="E7" s="212"/>
      <c r="F7" s="212"/>
      <c r="G7" s="212"/>
      <c r="H7" s="212"/>
      <c r="I7" s="212"/>
      <c r="J7" s="213"/>
      <c r="L7" s="174" t="s">
        <v>140</v>
      </c>
      <c r="M7" s="174" t="s">
        <v>144</v>
      </c>
    </row>
    <row r="8" spans="1:14" x14ac:dyDescent="0.2">
      <c r="A8" s="242"/>
      <c r="B8" s="212"/>
      <c r="C8" s="212"/>
      <c r="D8" s="27"/>
      <c r="E8" s="212"/>
      <c r="F8" s="212"/>
      <c r="G8" s="212"/>
      <c r="H8" s="212"/>
      <c r="I8" s="212"/>
      <c r="J8" s="213"/>
      <c r="L8" s="174" t="s">
        <v>141</v>
      </c>
      <c r="M8" s="174" t="s">
        <v>145</v>
      </c>
    </row>
    <row r="9" spans="1:14" x14ac:dyDescent="0.2">
      <c r="A9" s="8"/>
      <c r="B9" s="27" t="s">
        <v>62</v>
      </c>
      <c r="C9" s="27"/>
      <c r="D9" s="27"/>
      <c r="E9" s="27"/>
      <c r="F9" s="27"/>
      <c r="G9" s="27"/>
      <c r="H9" s="212"/>
      <c r="I9" s="27"/>
      <c r="J9" s="213"/>
      <c r="L9" s="174" t="s">
        <v>146</v>
      </c>
    </row>
    <row r="10" spans="1:14" ht="13.5" thickBot="1" x14ac:dyDescent="0.25">
      <c r="A10" s="8"/>
      <c r="B10" s="27"/>
      <c r="C10" s="27"/>
      <c r="D10" s="27"/>
      <c r="E10" s="27"/>
      <c r="F10" s="27"/>
      <c r="G10" s="27"/>
      <c r="H10" s="212"/>
      <c r="I10" s="27"/>
      <c r="J10" s="213"/>
    </row>
    <row r="11" spans="1:14" ht="29.25" customHeight="1" thickBot="1" x14ac:dyDescent="0.25">
      <c r="A11" s="242"/>
      <c r="B11" s="635" t="s">
        <v>63</v>
      </c>
      <c r="C11" s="636"/>
      <c r="D11" s="635" t="s">
        <v>71</v>
      </c>
      <c r="E11" s="636"/>
      <c r="F11" s="212"/>
      <c r="G11" s="212"/>
      <c r="H11" s="212"/>
      <c r="I11" s="212"/>
      <c r="J11" s="213"/>
    </row>
    <row r="12" spans="1:14" ht="25.5" customHeight="1" x14ac:dyDescent="0.2">
      <c r="A12" s="242"/>
      <c r="B12" s="641" t="s">
        <v>64</v>
      </c>
      <c r="C12" s="642"/>
      <c r="D12" s="637"/>
      <c r="E12" s="638"/>
      <c r="F12" s="212"/>
      <c r="G12" s="212"/>
      <c r="H12" s="212"/>
      <c r="I12" s="212"/>
      <c r="J12" s="213"/>
    </row>
    <row r="13" spans="1:14" ht="25.5" customHeight="1" x14ac:dyDescent="0.2">
      <c r="A13" s="242"/>
      <c r="B13" s="643" t="s">
        <v>65</v>
      </c>
      <c r="C13" s="644"/>
      <c r="D13" s="639"/>
      <c r="E13" s="640"/>
      <c r="F13" s="212"/>
      <c r="G13" s="212"/>
      <c r="H13" s="212"/>
      <c r="I13" s="212"/>
      <c r="J13" s="213"/>
    </row>
    <row r="14" spans="1:14" ht="25.5" customHeight="1" x14ac:dyDescent="0.2">
      <c r="A14" s="242"/>
      <c r="B14" s="643" t="s">
        <v>66</v>
      </c>
      <c r="C14" s="644"/>
      <c r="D14" s="639"/>
      <c r="E14" s="640"/>
      <c r="F14" s="212"/>
      <c r="G14" s="212"/>
      <c r="H14" s="212"/>
      <c r="I14" s="212"/>
      <c r="J14" s="213"/>
    </row>
    <row r="15" spans="1:14" ht="25.5" customHeight="1" x14ac:dyDescent="0.2">
      <c r="A15" s="242"/>
      <c r="B15" s="643" t="s">
        <v>67</v>
      </c>
      <c r="C15" s="644"/>
      <c r="D15" s="639"/>
      <c r="E15" s="640"/>
      <c r="F15" s="212"/>
      <c r="G15" s="212"/>
      <c r="H15" s="212"/>
      <c r="I15" s="212"/>
      <c r="J15" s="213"/>
    </row>
    <row r="16" spans="1:14" ht="25.5" customHeight="1" thickBot="1" x14ac:dyDescent="0.25">
      <c r="A16" s="242"/>
      <c r="B16" s="645" t="s">
        <v>68</v>
      </c>
      <c r="C16" s="646"/>
      <c r="D16" s="649"/>
      <c r="E16" s="650"/>
      <c r="F16" s="212"/>
      <c r="G16" s="212"/>
      <c r="H16" s="212"/>
      <c r="I16" s="212"/>
      <c r="J16" s="213"/>
    </row>
    <row r="17" spans="1:29" ht="23.1" customHeight="1" thickBot="1" x14ac:dyDescent="0.25">
      <c r="A17" s="242"/>
      <c r="B17" s="268"/>
      <c r="C17" s="269"/>
      <c r="D17" s="27"/>
      <c r="E17" s="212"/>
      <c r="F17" s="212"/>
      <c r="G17" s="212"/>
      <c r="H17" s="212"/>
      <c r="I17" s="212"/>
      <c r="J17" s="213"/>
    </row>
    <row r="18" spans="1:29" ht="23.1" customHeight="1" thickBot="1" x14ac:dyDescent="0.25">
      <c r="A18" s="242"/>
      <c r="B18" s="230" t="s">
        <v>35</v>
      </c>
      <c r="C18" s="163">
        <f>IFERROR(MIN((D12/'MATRIZ GENERAL'!C22)*0+(D13/'MATRIZ GENERAL'!C22)*2+(D14/'MATRIZ GENERAL'!C22)*4+(D15/'MATRIZ GENERAL'!C22)*7+(D16/'MATRIZ GENERAL'!C22)*10,10),0)</f>
        <v>0</v>
      </c>
      <c r="D18" s="35" t="s">
        <v>102</v>
      </c>
      <c r="E18" s="212"/>
      <c r="F18" s="212"/>
      <c r="G18" s="212"/>
      <c r="H18" s="212"/>
      <c r="I18" s="212"/>
      <c r="J18" s="213"/>
    </row>
    <row r="19" spans="1:29" ht="23.1" customHeight="1" x14ac:dyDescent="0.2">
      <c r="A19" s="242"/>
      <c r="B19" s="3"/>
      <c r="C19" s="3"/>
      <c r="D19" s="27"/>
      <c r="E19" s="212"/>
      <c r="F19" s="212"/>
      <c r="G19" s="212"/>
      <c r="H19" s="212"/>
      <c r="I19" s="212"/>
      <c r="J19" s="213"/>
    </row>
    <row r="20" spans="1:29" ht="12.75" customHeight="1" x14ac:dyDescent="0.2">
      <c r="A20" s="242"/>
      <c r="B20" s="27" t="s">
        <v>264</v>
      </c>
      <c r="C20" s="212"/>
      <c r="D20" s="212"/>
      <c r="E20" s="212"/>
      <c r="F20" s="212"/>
      <c r="G20" s="212"/>
      <c r="H20" s="212"/>
      <c r="I20" s="212"/>
      <c r="J20" s="213"/>
    </row>
    <row r="21" spans="1:29" ht="9" customHeight="1" x14ac:dyDescent="0.2">
      <c r="A21" s="242"/>
      <c r="B21" s="212"/>
      <c r="C21" s="212"/>
      <c r="D21" s="212"/>
      <c r="E21" s="212"/>
      <c r="F21" s="212"/>
      <c r="G21" s="212"/>
      <c r="H21" s="212"/>
      <c r="I21" s="212"/>
      <c r="J21" s="213"/>
    </row>
    <row r="22" spans="1:29" s="23" customFormat="1" ht="13.5" thickBot="1" x14ac:dyDescent="0.25">
      <c r="A22" s="18"/>
      <c r="B22" s="524"/>
      <c r="C22" s="19"/>
      <c r="D22" s="20"/>
      <c r="E22" s="20"/>
      <c r="F22" s="20"/>
      <c r="G22" s="20"/>
      <c r="H22" s="21"/>
      <c r="I22" s="22"/>
      <c r="J22" s="22"/>
      <c r="K22" s="212"/>
      <c r="L22" s="212"/>
      <c r="M22" s="213"/>
      <c r="N22" s="162"/>
      <c r="O22" s="162"/>
      <c r="P22" s="162" t="s">
        <v>260</v>
      </c>
      <c r="Q22" s="162"/>
      <c r="R22" s="526" t="s">
        <v>372</v>
      </c>
      <c r="S22" s="162"/>
      <c r="T22" s="526" t="s">
        <v>371</v>
      </c>
      <c r="Z22" s="270" t="s">
        <v>109</v>
      </c>
      <c r="AA22" s="270" t="s">
        <v>124</v>
      </c>
      <c r="AB22" s="270" t="s">
        <v>1</v>
      </c>
      <c r="AC22" s="204" t="s">
        <v>123</v>
      </c>
    </row>
    <row r="23" spans="1:29" s="23" customFormat="1" ht="37.5" customHeight="1" thickBot="1" x14ac:dyDescent="0.25">
      <c r="A23" s="18"/>
      <c r="B23" s="48" t="s">
        <v>370</v>
      </c>
      <c r="C23" s="631"/>
      <c r="D23" s="632"/>
      <c r="E23" s="20"/>
      <c r="F23" s="20"/>
      <c r="G23" s="20"/>
      <c r="H23" s="21"/>
      <c r="I23" s="22"/>
      <c r="J23" s="22"/>
      <c r="K23" s="212"/>
      <c r="L23" s="212"/>
      <c r="M23" s="213"/>
      <c r="N23" s="162"/>
      <c r="O23" s="396"/>
      <c r="P23" s="396"/>
      <c r="Q23" s="396"/>
      <c r="R23" s="162"/>
      <c r="S23" s="162"/>
      <c r="T23" s="526" t="s">
        <v>373</v>
      </c>
      <c r="Z23" s="270"/>
      <c r="AA23" s="270"/>
      <c r="AB23" s="270"/>
      <c r="AC23" s="204"/>
    </row>
    <row r="24" spans="1:29" s="162" customFormat="1" ht="39" customHeight="1" thickBot="1" x14ac:dyDescent="0.25">
      <c r="A24" s="242"/>
      <c r="B24" s="620" t="s">
        <v>231</v>
      </c>
      <c r="C24" s="621"/>
      <c r="D24" s="168" t="s">
        <v>3</v>
      </c>
      <c r="E24" s="30"/>
      <c r="F24" s="30"/>
      <c r="G24" s="31"/>
      <c r="H24" s="212"/>
      <c r="I24" s="212"/>
      <c r="J24" s="212"/>
      <c r="K24" s="212"/>
      <c r="L24" s="212"/>
      <c r="M24" s="213"/>
      <c r="O24" s="396"/>
      <c r="P24" s="396" t="s">
        <v>320</v>
      </c>
      <c r="Q24" s="396">
        <v>3</v>
      </c>
      <c r="R24" s="396"/>
      <c r="Z24" s="43"/>
      <c r="AA24" s="271"/>
      <c r="AB24" s="271"/>
      <c r="AC24" s="43"/>
    </row>
    <row r="25" spans="1:29" s="28" customFormat="1" ht="25.5" customHeight="1" thickBot="1" x14ac:dyDescent="0.25">
      <c r="A25" s="8"/>
      <c r="B25" s="622"/>
      <c r="C25" s="623"/>
      <c r="D25" s="170">
        <f>IF(B25="",0,VLOOKUP(B25,P24:Q26,2,0))</f>
        <v>0</v>
      </c>
      <c r="E25" s="169"/>
      <c r="F25" s="169"/>
      <c r="G25" s="272"/>
      <c r="H25" s="212"/>
      <c r="I25" s="212"/>
      <c r="J25" s="212"/>
      <c r="K25" s="212"/>
      <c r="L25" s="212"/>
      <c r="M25" s="213"/>
      <c r="N25" s="162"/>
      <c r="O25" s="395"/>
      <c r="P25" s="396" t="s">
        <v>311</v>
      </c>
      <c r="Q25" s="397">
        <v>5</v>
      </c>
      <c r="R25" s="397"/>
      <c r="S25" s="105"/>
      <c r="Z25" s="43"/>
      <c r="AA25" s="43"/>
      <c r="AB25" s="43"/>
      <c r="AC25" s="43"/>
    </row>
    <row r="26" spans="1:29" s="162" customFormat="1" ht="23.1" customHeight="1" x14ac:dyDescent="0.2">
      <c r="A26" s="242"/>
      <c r="B26" s="169"/>
      <c r="C26" s="169"/>
      <c r="D26" s="169"/>
      <c r="E26" s="169"/>
      <c r="F26" s="169"/>
      <c r="G26" s="272"/>
      <c r="H26" s="212"/>
      <c r="I26" s="212"/>
      <c r="J26" s="212"/>
      <c r="K26" s="212"/>
      <c r="L26" s="212"/>
      <c r="M26" s="213"/>
      <c r="N26" s="28"/>
      <c r="O26" s="396"/>
      <c r="P26" s="397" t="s">
        <v>259</v>
      </c>
      <c r="Q26" s="397">
        <v>10</v>
      </c>
      <c r="R26" s="397"/>
      <c r="S26" s="105"/>
      <c r="Z26" s="43"/>
      <c r="AA26" s="43"/>
      <c r="AB26" s="43"/>
      <c r="AC26" s="43"/>
    </row>
    <row r="27" spans="1:29" s="162" customFormat="1" ht="13.5" thickBot="1" x14ac:dyDescent="0.25">
      <c r="A27" s="242"/>
      <c r="B27" s="212"/>
      <c r="C27" s="212"/>
      <c r="D27" s="212"/>
      <c r="E27" s="212"/>
      <c r="F27" s="212"/>
      <c r="G27" s="212"/>
      <c r="H27" s="212"/>
      <c r="I27" s="212"/>
      <c r="J27" s="212"/>
      <c r="K27" s="212"/>
      <c r="L27" s="212"/>
      <c r="M27" s="213"/>
      <c r="O27" s="396"/>
      <c r="P27" s="397"/>
      <c r="Q27" s="397"/>
      <c r="R27" s="397"/>
      <c r="S27" s="105"/>
      <c r="Z27" s="43"/>
      <c r="AA27" s="43"/>
      <c r="AB27" s="43"/>
      <c r="AC27" s="43"/>
    </row>
    <row r="28" spans="1:29" s="162" customFormat="1" ht="21.75" customHeight="1" thickBot="1" x14ac:dyDescent="0.25">
      <c r="A28" s="242"/>
      <c r="B28" s="29" t="s">
        <v>35</v>
      </c>
      <c r="C28" s="32"/>
      <c r="D28" s="245">
        <f>D25</f>
        <v>0</v>
      </c>
      <c r="E28" s="246"/>
      <c r="F28" s="212"/>
      <c r="G28" s="212"/>
      <c r="H28" s="212"/>
      <c r="I28" s="212"/>
      <c r="J28" s="212"/>
      <c r="K28" s="212"/>
      <c r="L28" s="212"/>
      <c r="M28" s="213"/>
      <c r="O28" s="396"/>
      <c r="P28" s="397"/>
      <c r="Q28" s="397"/>
      <c r="R28" s="397"/>
      <c r="S28" s="105"/>
      <c r="Z28" s="43"/>
      <c r="AA28" s="43"/>
      <c r="AB28" s="43"/>
      <c r="AC28" s="43"/>
    </row>
    <row r="29" spans="1:29" ht="23.1" customHeight="1" x14ac:dyDescent="0.2">
      <c r="A29" s="242"/>
      <c r="B29" s="212"/>
      <c r="C29" s="212"/>
      <c r="D29" s="212"/>
      <c r="E29" s="212"/>
      <c r="F29" s="212"/>
      <c r="G29" s="212"/>
      <c r="H29" s="212"/>
      <c r="I29" s="212"/>
      <c r="J29" s="213"/>
      <c r="O29" s="396"/>
      <c r="P29" s="396"/>
      <c r="Q29" s="396"/>
      <c r="R29" s="396"/>
    </row>
    <row r="30" spans="1:29" ht="23.1" customHeight="1" x14ac:dyDescent="0.2">
      <c r="A30" s="242"/>
      <c r="B30" s="212"/>
      <c r="C30" s="212"/>
      <c r="D30" s="212"/>
      <c r="E30" s="212"/>
      <c r="F30" s="212"/>
      <c r="G30" s="212"/>
      <c r="H30" s="212"/>
      <c r="I30" s="212"/>
      <c r="J30" s="213"/>
      <c r="O30" s="396"/>
      <c r="P30" s="396"/>
      <c r="Q30" s="396"/>
      <c r="R30" s="396"/>
    </row>
    <row r="31" spans="1:29" ht="23.1" customHeight="1" thickBot="1" x14ac:dyDescent="0.25">
      <c r="A31" s="242"/>
      <c r="B31" s="212"/>
      <c r="C31" s="212"/>
      <c r="D31" s="212"/>
      <c r="E31" s="212"/>
      <c r="F31" s="212"/>
      <c r="G31" s="212"/>
      <c r="H31" s="212"/>
      <c r="I31" s="212"/>
      <c r="J31" s="213"/>
      <c r="O31" s="396"/>
      <c r="P31" s="396"/>
      <c r="Q31" s="396"/>
      <c r="R31" s="396"/>
    </row>
    <row r="32" spans="1:29" ht="23.1" customHeight="1" thickBot="1" x14ac:dyDescent="0.25">
      <c r="A32" s="242"/>
      <c r="B32" s="647" t="s">
        <v>25</v>
      </c>
      <c r="C32" s="648"/>
      <c r="D32" s="165">
        <f>MIN(10,(IF(C18&gt;0,C18,IF(D28&gt;0,D28))))</f>
        <v>0</v>
      </c>
      <c r="E32" s="27"/>
      <c r="F32" s="212"/>
      <c r="G32" s="212"/>
      <c r="H32" s="212"/>
      <c r="I32" s="212"/>
      <c r="J32" s="213"/>
      <c r="O32" s="396"/>
      <c r="P32" s="396"/>
      <c r="Q32" s="396"/>
      <c r="R32" s="396"/>
    </row>
    <row r="33" spans="1:10" ht="23.1" customHeight="1" thickBot="1" x14ac:dyDescent="0.25">
      <c r="A33" s="258"/>
      <c r="B33" s="259"/>
      <c r="C33" s="259"/>
      <c r="D33" s="259"/>
      <c r="E33" s="259"/>
      <c r="F33" s="259"/>
      <c r="G33" s="259"/>
      <c r="H33" s="259"/>
      <c r="I33" s="259"/>
      <c r="J33" s="260"/>
    </row>
  </sheetData>
  <sheetProtection password="ABD5" sheet="1" selectLockedCells="1"/>
  <mergeCells count="18">
    <mergeCell ref="D15:E15"/>
    <mergeCell ref="B16:C16"/>
    <mergeCell ref="B24:C24"/>
    <mergeCell ref="B25:C25"/>
    <mergeCell ref="B32:C32"/>
    <mergeCell ref="B15:C15"/>
    <mergeCell ref="D16:E16"/>
    <mergeCell ref="C23:D23"/>
    <mergeCell ref="D14:E14"/>
    <mergeCell ref="B11:C11"/>
    <mergeCell ref="B12:C12"/>
    <mergeCell ref="B13:C13"/>
    <mergeCell ref="B14:C14"/>
    <mergeCell ref="A2:I2"/>
    <mergeCell ref="B4:I5"/>
    <mergeCell ref="D11:E11"/>
    <mergeCell ref="D12:E12"/>
    <mergeCell ref="D13:E13"/>
  </mergeCells>
  <conditionalFormatting sqref="B25:C25">
    <cfRule type="expression" dxfId="15" priority="1">
      <formula>OR($D$12:$E$16&lt;&gt;"")</formula>
    </cfRule>
  </conditionalFormatting>
  <conditionalFormatting sqref="D12:E16">
    <cfRule type="expression" dxfId="14" priority="44" stopIfTrue="1">
      <formula>AND($B$25&lt;&gt;"")</formula>
    </cfRule>
  </conditionalFormatting>
  <conditionalFormatting sqref="C18">
    <cfRule type="expression" dxfId="13" priority="46" stopIfTrue="1">
      <formula>#REF!+$C$20+#REF!+#REF!&gt;0</formula>
    </cfRule>
  </conditionalFormatting>
  <dataValidations count="4">
    <dataValidation type="list" allowBlank="1" showDropDown="1" showInputMessage="1" showErrorMessage="1" sqref="B12:B17" xr:uid="{00000000-0002-0000-0600-000000000000}">
      <formula1>#REF!</formula1>
    </dataValidation>
    <dataValidation type="whole" operator="greaterThanOrEqual" allowBlank="1" showInputMessage="1" showErrorMessage="1" sqref="E20:F20" xr:uid="{00000000-0002-0000-0600-000001000000}">
      <formula1>0</formula1>
    </dataValidation>
    <dataValidation type="list" allowBlank="1" showInputMessage="1" showErrorMessage="1" sqref="B25:C25" xr:uid="{00000000-0002-0000-0600-000002000000}">
      <formula1>$P$24:$P$26</formula1>
    </dataValidation>
    <dataValidation type="list" allowBlank="1" showInputMessage="1" showErrorMessage="1" sqref="C23:D23" xr:uid="{3767A62D-CB33-44D4-B7C3-4C69B323CC46}">
      <formula1>$T$22:$T$23</formula1>
    </dataValidation>
  </dataValidations>
  <pageMargins left="0.25" right="0.25" top="0.75" bottom="0.75" header="0.3" footer="0.3"/>
  <pageSetup scale="5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pageSetUpPr fitToPage="1"/>
  </sheetPr>
  <dimension ref="A1:AD48"/>
  <sheetViews>
    <sheetView view="pageBreakPreview" zoomScaleNormal="100" zoomScaleSheetLayoutView="100" workbookViewId="0">
      <selection activeCell="B32" sqref="B32:C32"/>
    </sheetView>
  </sheetViews>
  <sheetFormatPr baseColWidth="10" defaultRowHeight="12.75" x14ac:dyDescent="0.2"/>
  <cols>
    <col min="1" max="1" width="2.7109375" style="174" customWidth="1"/>
    <col min="2" max="3" width="21.85546875" style="174" customWidth="1"/>
    <col min="4" max="4" width="25.42578125" style="174" customWidth="1"/>
    <col min="5" max="8" width="21.85546875" style="174" customWidth="1"/>
    <col min="9" max="9" width="21.85546875" style="174" hidden="1" customWidth="1"/>
    <col min="10" max="10" width="21.85546875" style="174" customWidth="1"/>
    <col min="11" max="30" width="11.42578125" style="174" hidden="1" customWidth="1"/>
    <col min="31" max="44" width="0" style="174" hidden="1" customWidth="1"/>
    <col min="45" max="16384" width="11.42578125" style="174"/>
  </cols>
  <sheetData>
    <row r="1" spans="1:10" ht="13.5" thickBot="1" x14ac:dyDescent="0.25">
      <c r="A1" s="237"/>
      <c r="B1" s="238"/>
      <c r="C1" s="238"/>
      <c r="D1" s="238"/>
      <c r="E1" s="238"/>
      <c r="F1" s="238"/>
      <c r="G1" s="238"/>
      <c r="H1" s="238"/>
      <c r="I1" s="238"/>
      <c r="J1" s="239"/>
    </row>
    <row r="2" spans="1:10" ht="26.1" customHeight="1" thickBot="1" x14ac:dyDescent="0.25">
      <c r="A2" s="555" t="s">
        <v>69</v>
      </c>
      <c r="B2" s="556"/>
      <c r="C2" s="556"/>
      <c r="D2" s="556"/>
      <c r="E2" s="556"/>
      <c r="F2" s="556"/>
      <c r="G2" s="556"/>
      <c r="H2" s="556"/>
      <c r="I2" s="556"/>
      <c r="J2" s="556"/>
    </row>
    <row r="3" spans="1:10" x14ac:dyDescent="0.2">
      <c r="A3" s="242"/>
      <c r="B3" s="212"/>
      <c r="C3" s="212"/>
      <c r="D3" s="212"/>
      <c r="E3" s="212"/>
      <c r="F3" s="212"/>
      <c r="G3" s="212"/>
      <c r="H3" s="212"/>
      <c r="I3" s="212"/>
      <c r="J3" s="213"/>
    </row>
    <row r="4" spans="1:10" x14ac:dyDescent="0.2">
      <c r="A4" s="242"/>
      <c r="B4" s="652" t="s">
        <v>234</v>
      </c>
      <c r="C4" s="653"/>
      <c r="D4" s="653"/>
      <c r="E4" s="653"/>
      <c r="F4" s="653"/>
      <c r="G4" s="653"/>
      <c r="H4" s="653"/>
      <c r="I4" s="653"/>
      <c r="J4" s="654"/>
    </row>
    <row r="5" spans="1:10" x14ac:dyDescent="0.2">
      <c r="A5" s="242"/>
      <c r="B5" s="653"/>
      <c r="C5" s="653"/>
      <c r="D5" s="653"/>
      <c r="E5" s="653"/>
      <c r="F5" s="653"/>
      <c r="G5" s="653"/>
      <c r="H5" s="653"/>
      <c r="I5" s="653"/>
      <c r="J5" s="654"/>
    </row>
    <row r="6" spans="1:10" x14ac:dyDescent="0.2">
      <c r="A6" s="242"/>
      <c r="B6" s="39"/>
      <c r="C6" s="21"/>
      <c r="D6" s="21"/>
      <c r="E6" s="21"/>
      <c r="F6" s="21"/>
      <c r="G6" s="21"/>
      <c r="H6" s="21"/>
      <c r="I6" s="21"/>
      <c r="J6" s="213"/>
    </row>
    <row r="7" spans="1:10" x14ac:dyDescent="0.2">
      <c r="A7" s="242"/>
      <c r="B7" s="39"/>
      <c r="C7" s="21"/>
      <c r="D7" s="21"/>
      <c r="E7" s="21"/>
      <c r="F7" s="21"/>
      <c r="G7" s="21"/>
      <c r="H7" s="21"/>
      <c r="I7" s="21"/>
      <c r="J7" s="213"/>
    </row>
    <row r="8" spans="1:10" x14ac:dyDescent="0.2">
      <c r="A8" s="242"/>
      <c r="B8" s="39"/>
      <c r="C8" s="21"/>
      <c r="D8" s="21"/>
      <c r="E8" s="21"/>
      <c r="F8" s="21"/>
      <c r="G8" s="21"/>
      <c r="H8" s="21"/>
      <c r="I8" s="21"/>
      <c r="J8" s="213"/>
    </row>
    <row r="9" spans="1:10" x14ac:dyDescent="0.2">
      <c r="A9" s="242"/>
      <c r="B9" s="37" t="s">
        <v>70</v>
      </c>
      <c r="C9" s="212"/>
      <c r="D9" s="212"/>
      <c r="E9" s="212"/>
      <c r="F9" s="212"/>
      <c r="G9" s="212"/>
      <c r="H9" s="212"/>
      <c r="I9" s="212"/>
      <c r="J9" s="213"/>
    </row>
    <row r="10" spans="1:10" ht="13.5" thickBot="1" x14ac:dyDescent="0.25">
      <c r="A10" s="242"/>
      <c r="B10" s="27"/>
      <c r="C10" s="212"/>
      <c r="D10" s="212"/>
      <c r="E10" s="212"/>
      <c r="F10" s="212"/>
      <c r="G10" s="212"/>
      <c r="H10" s="212"/>
      <c r="I10" s="212"/>
      <c r="J10" s="213"/>
    </row>
    <row r="11" spans="1:10" ht="25.5" customHeight="1" thickBot="1" x14ac:dyDescent="0.25">
      <c r="A11" s="242"/>
      <c r="B11" s="620" t="s">
        <v>71</v>
      </c>
      <c r="C11" s="621"/>
      <c r="D11" s="212"/>
      <c r="E11" s="212"/>
      <c r="F11" s="212"/>
      <c r="G11" s="212"/>
      <c r="H11" s="212"/>
      <c r="I11" s="212"/>
      <c r="J11" s="213"/>
    </row>
    <row r="12" spans="1:10" ht="25.5" customHeight="1" x14ac:dyDescent="0.2">
      <c r="A12" s="242"/>
      <c r="B12" s="659"/>
      <c r="C12" s="660"/>
      <c r="D12" s="212"/>
      <c r="E12" s="212"/>
      <c r="F12" s="212"/>
      <c r="G12" s="212"/>
      <c r="H12" s="212"/>
      <c r="I12" s="212"/>
      <c r="J12" s="213"/>
    </row>
    <row r="13" spans="1:10" ht="25.5" customHeight="1" x14ac:dyDescent="0.2">
      <c r="A13" s="242"/>
      <c r="B13" s="661"/>
      <c r="C13" s="662"/>
      <c r="D13" s="212"/>
      <c r="E13" s="212"/>
      <c r="F13" s="212"/>
      <c r="G13" s="212"/>
      <c r="H13" s="212"/>
      <c r="I13" s="212"/>
      <c r="J13" s="213"/>
    </row>
    <row r="14" spans="1:10" ht="25.5" customHeight="1" x14ac:dyDescent="0.2">
      <c r="A14" s="242"/>
      <c r="B14" s="661"/>
      <c r="C14" s="662"/>
      <c r="D14" s="212"/>
      <c r="E14" s="212"/>
      <c r="F14" s="212"/>
      <c r="G14" s="212"/>
      <c r="H14" s="212"/>
      <c r="I14" s="212"/>
      <c r="J14" s="213"/>
    </row>
    <row r="15" spans="1:10" ht="25.5" customHeight="1" x14ac:dyDescent="0.2">
      <c r="A15" s="242"/>
      <c r="B15" s="661"/>
      <c r="C15" s="662"/>
      <c r="D15" s="212"/>
      <c r="E15" s="212"/>
      <c r="F15" s="212"/>
      <c r="G15" s="212"/>
      <c r="H15" s="212"/>
      <c r="I15" s="212"/>
      <c r="J15" s="213"/>
    </row>
    <row r="16" spans="1:10" ht="25.5" customHeight="1" thickBot="1" x14ac:dyDescent="0.25">
      <c r="A16" s="242"/>
      <c r="B16" s="663"/>
      <c r="C16" s="664"/>
      <c r="D16" s="212"/>
      <c r="E16" s="212"/>
      <c r="F16" s="212"/>
      <c r="G16" s="212"/>
      <c r="H16" s="212"/>
      <c r="I16" s="212"/>
      <c r="J16" s="213"/>
    </row>
    <row r="17" spans="1:12" ht="23.1" customHeight="1" thickBot="1" x14ac:dyDescent="0.25">
      <c r="A17" s="242"/>
      <c r="B17" s="388" t="s">
        <v>101</v>
      </c>
      <c r="C17" s="261">
        <f>SUM(B12:C16)</f>
        <v>0</v>
      </c>
      <c r="D17" s="212"/>
      <c r="E17" s="212"/>
      <c r="F17" s="212"/>
      <c r="G17" s="212"/>
      <c r="H17" s="212"/>
      <c r="I17" s="212"/>
      <c r="J17" s="213"/>
    </row>
    <row r="18" spans="1:12" ht="23.1" customHeight="1" thickBot="1" x14ac:dyDescent="0.25">
      <c r="A18" s="242"/>
      <c r="B18" s="212"/>
      <c r="C18" s="212"/>
      <c r="D18" s="212"/>
      <c r="E18" s="212"/>
      <c r="F18" s="212"/>
      <c r="G18" s="212"/>
      <c r="H18" s="212"/>
      <c r="I18" s="212"/>
      <c r="J18" s="213"/>
    </row>
    <row r="19" spans="1:12" ht="23.1" customHeight="1" thickBot="1" x14ac:dyDescent="0.25">
      <c r="A19" s="242"/>
      <c r="B19" s="29" t="s">
        <v>35</v>
      </c>
      <c r="C19" s="163">
        <f>IFERROR(IF(((C17/'MATRIZ GENERAL'!C22)/0.05)&gt;10,10,((C17/'MATRIZ GENERAL'!C22)/0.05)),0)</f>
        <v>0</v>
      </c>
      <c r="D19" s="212"/>
      <c r="E19" s="262"/>
      <c r="F19" s="212"/>
      <c r="G19" s="212"/>
      <c r="H19" s="212"/>
      <c r="I19" s="212"/>
      <c r="J19" s="213"/>
    </row>
    <row r="20" spans="1:12" ht="23.1" customHeight="1" x14ac:dyDescent="0.2">
      <c r="A20" s="242"/>
      <c r="B20" s="212"/>
      <c r="C20" s="212"/>
      <c r="D20" s="212"/>
      <c r="E20" s="212"/>
      <c r="F20" s="212"/>
      <c r="G20" s="212"/>
      <c r="H20" s="212"/>
      <c r="I20" s="212"/>
      <c r="J20" s="213"/>
    </row>
    <row r="21" spans="1:12" ht="23.1" customHeight="1" x14ac:dyDescent="0.2">
      <c r="A21" s="242"/>
      <c r="B21" s="212"/>
      <c r="C21" s="212"/>
      <c r="D21" s="212"/>
      <c r="E21" s="212"/>
      <c r="F21" s="212"/>
      <c r="G21" s="212"/>
      <c r="H21" s="212"/>
      <c r="I21" s="212"/>
      <c r="J21" s="213"/>
    </row>
    <row r="22" spans="1:12" ht="23.1" customHeight="1" x14ac:dyDescent="0.2">
      <c r="A22" s="242"/>
      <c r="B22" s="42" t="s">
        <v>321</v>
      </c>
      <c r="C22" s="212"/>
      <c r="D22" s="212"/>
      <c r="E22" s="212"/>
      <c r="F22" s="212"/>
      <c r="G22" s="212"/>
      <c r="H22" s="212"/>
      <c r="I22" s="212"/>
      <c r="J22" s="213"/>
    </row>
    <row r="23" spans="1:12" ht="23.1" customHeight="1" thickBot="1" x14ac:dyDescent="0.25">
      <c r="A23" s="242"/>
      <c r="B23" s="212"/>
      <c r="C23" s="212"/>
      <c r="D23" s="212"/>
      <c r="E23" s="212"/>
      <c r="F23" s="212"/>
      <c r="G23" s="212"/>
      <c r="H23" s="212"/>
      <c r="I23" s="212"/>
      <c r="J23" s="213"/>
    </row>
    <row r="24" spans="1:12" ht="25.5" customHeight="1" thickBot="1" x14ac:dyDescent="0.25">
      <c r="A24" s="242"/>
      <c r="B24" s="655" t="s">
        <v>72</v>
      </c>
      <c r="C24" s="656"/>
      <c r="D24" s="657"/>
      <c r="E24" s="658"/>
      <c r="F24" s="212"/>
      <c r="G24" s="212"/>
      <c r="H24" s="212"/>
      <c r="I24" s="212"/>
      <c r="J24" s="213"/>
      <c r="K24" s="174" t="s">
        <v>153</v>
      </c>
      <c r="L24" s="40">
        <v>4</v>
      </c>
    </row>
    <row r="25" spans="1:12" ht="23.1" customHeight="1" thickBot="1" x14ac:dyDescent="0.25">
      <c r="A25" s="242"/>
      <c r="B25" s="212"/>
      <c r="C25" s="212"/>
      <c r="D25" s="212"/>
      <c r="E25" s="212"/>
      <c r="F25" s="212"/>
      <c r="G25" s="212"/>
      <c r="H25" s="212"/>
      <c r="I25" s="212"/>
      <c r="J25" s="213"/>
      <c r="K25" s="174" t="s">
        <v>154</v>
      </c>
      <c r="L25" s="40">
        <v>6</v>
      </c>
    </row>
    <row r="26" spans="1:12" ht="23.1" customHeight="1" thickBot="1" x14ac:dyDescent="0.25">
      <c r="A26" s="242"/>
      <c r="B26" s="29" t="s">
        <v>35</v>
      </c>
      <c r="C26" s="164">
        <f>IF(D24="",0,VLOOKUP(D24,K24:L27,2,FALSE))</f>
        <v>0</v>
      </c>
      <c r="D26" s="212"/>
      <c r="E26" s="212"/>
      <c r="F26" s="212"/>
      <c r="G26" s="212"/>
      <c r="H26" s="212"/>
      <c r="I26" s="212"/>
      <c r="J26" s="213"/>
      <c r="K26" s="174" t="s">
        <v>155</v>
      </c>
      <c r="L26" s="40">
        <v>8</v>
      </c>
    </row>
    <row r="27" spans="1:12" ht="15" customHeight="1" x14ac:dyDescent="0.2">
      <c r="A27" s="242"/>
      <c r="B27" s="212"/>
      <c r="C27" s="212"/>
      <c r="D27" s="212"/>
      <c r="E27" s="212"/>
      <c r="F27" s="212"/>
      <c r="G27" s="212"/>
      <c r="H27" s="212"/>
      <c r="I27" s="212"/>
      <c r="J27" s="213"/>
      <c r="K27" s="174" t="s">
        <v>322</v>
      </c>
      <c r="L27" s="174">
        <v>10</v>
      </c>
    </row>
    <row r="28" spans="1:12" ht="15" customHeight="1" x14ac:dyDescent="0.2">
      <c r="A28" s="242"/>
      <c r="B28" s="42" t="s">
        <v>265</v>
      </c>
      <c r="C28" s="212"/>
      <c r="D28" s="212"/>
      <c r="E28" s="212"/>
      <c r="F28" s="212"/>
      <c r="G28" s="212"/>
      <c r="H28" s="212"/>
      <c r="I28" s="212"/>
      <c r="J28" s="213"/>
    </row>
    <row r="29" spans="1:12" ht="23.1" customHeight="1" thickBot="1" x14ac:dyDescent="0.25">
      <c r="A29" s="242"/>
      <c r="C29" s="212"/>
      <c r="D29" s="212"/>
      <c r="E29" s="212"/>
      <c r="F29" s="212"/>
      <c r="G29" s="212"/>
      <c r="H29" s="212"/>
      <c r="I29" s="212"/>
      <c r="J29" s="213"/>
    </row>
    <row r="30" spans="1:12" ht="23.1" customHeight="1" thickBot="1" x14ac:dyDescent="0.25">
      <c r="A30" s="242"/>
      <c r="B30" s="48" t="s">
        <v>370</v>
      </c>
      <c r="C30" s="631"/>
      <c r="D30" s="632"/>
      <c r="E30" s="212"/>
      <c r="F30" s="212"/>
      <c r="G30" s="212"/>
      <c r="H30" s="212"/>
      <c r="I30" s="212"/>
      <c r="J30" s="213"/>
    </row>
    <row r="31" spans="1:12" ht="23.1" customHeight="1" thickBot="1" x14ac:dyDescent="0.25">
      <c r="A31" s="242"/>
      <c r="B31" s="620" t="s">
        <v>231</v>
      </c>
      <c r="C31" s="621"/>
      <c r="D31" s="168" t="s">
        <v>3</v>
      </c>
      <c r="E31" s="30"/>
      <c r="F31" s="212"/>
      <c r="G31" s="212"/>
      <c r="H31" s="212"/>
      <c r="I31" s="212"/>
      <c r="J31" s="213"/>
    </row>
    <row r="32" spans="1:12" ht="25.5" customHeight="1" thickBot="1" x14ac:dyDescent="0.25">
      <c r="A32" s="242"/>
      <c r="B32" s="622"/>
      <c r="C32" s="623"/>
      <c r="D32" s="170">
        <f>IF(B32="",0,VLOOKUP(B32,K35:L37,2,0))</f>
        <v>0</v>
      </c>
      <c r="E32" s="169"/>
      <c r="F32" s="212"/>
      <c r="G32" s="212"/>
      <c r="H32" s="212"/>
      <c r="I32" s="212"/>
      <c r="J32" s="213"/>
    </row>
    <row r="33" spans="1:15" ht="23.1" customHeight="1" thickBot="1" x14ac:dyDescent="0.25">
      <c r="A33" s="242"/>
      <c r="B33" s="169"/>
      <c r="C33" s="169"/>
      <c r="D33" s="169"/>
      <c r="E33" s="169"/>
      <c r="F33" s="212"/>
      <c r="G33" s="212"/>
      <c r="H33" s="212"/>
      <c r="I33" s="212"/>
      <c r="J33" s="213"/>
      <c r="K33" s="162" t="s">
        <v>260</v>
      </c>
      <c r="L33" s="209"/>
      <c r="M33" s="526" t="s">
        <v>372</v>
      </c>
      <c r="N33" s="162"/>
      <c r="O33" s="526" t="s">
        <v>371</v>
      </c>
    </row>
    <row r="34" spans="1:15" ht="23.1" customHeight="1" thickBot="1" x14ac:dyDescent="0.25">
      <c r="A34" s="242"/>
      <c r="B34" s="29" t="s">
        <v>35</v>
      </c>
      <c r="C34" s="32"/>
      <c r="D34" s="245">
        <f>D32</f>
        <v>0</v>
      </c>
      <c r="F34" s="212"/>
      <c r="G34" s="212"/>
      <c r="H34" s="212"/>
      <c r="I34" s="212"/>
      <c r="J34" s="213"/>
      <c r="K34" s="209"/>
      <c r="L34" s="209"/>
      <c r="M34" s="162"/>
      <c r="N34" s="162"/>
      <c r="O34" s="526" t="s">
        <v>373</v>
      </c>
    </row>
    <row r="35" spans="1:15" ht="23.1" customHeight="1" x14ac:dyDescent="0.2">
      <c r="A35" s="242"/>
      <c r="B35" s="210"/>
      <c r="C35" s="10"/>
      <c r="D35" s="211"/>
      <c r="E35" s="263"/>
      <c r="F35" s="212"/>
      <c r="G35" s="212"/>
      <c r="H35" s="212"/>
      <c r="I35" s="212"/>
      <c r="J35" s="213"/>
      <c r="K35" s="162" t="s">
        <v>318</v>
      </c>
      <c r="L35" s="162">
        <v>3</v>
      </c>
    </row>
    <row r="36" spans="1:15" ht="23.1" customHeight="1" thickBot="1" x14ac:dyDescent="0.25">
      <c r="A36" s="242"/>
      <c r="B36" s="27" t="s">
        <v>228</v>
      </c>
      <c r="C36" s="212"/>
      <c r="D36" s="212"/>
      <c r="E36" s="212"/>
      <c r="F36" s="212"/>
      <c r="G36" s="212"/>
      <c r="H36" s="212"/>
      <c r="I36" s="212"/>
      <c r="J36" s="213"/>
      <c r="K36" s="162" t="s">
        <v>310</v>
      </c>
      <c r="L36" s="207">
        <v>5</v>
      </c>
    </row>
    <row r="37" spans="1:15" ht="23.1" customHeight="1" thickBot="1" x14ac:dyDescent="0.25">
      <c r="A37" s="242"/>
      <c r="B37" s="27"/>
      <c r="C37" s="212"/>
      <c r="D37" s="186" t="s">
        <v>71</v>
      </c>
      <c r="E37" s="185"/>
      <c r="F37" s="212"/>
      <c r="G37" s="212"/>
      <c r="H37" s="212"/>
      <c r="I37" s="212"/>
      <c r="J37" s="213"/>
      <c r="K37" s="207" t="s">
        <v>259</v>
      </c>
      <c r="L37" s="207">
        <v>10</v>
      </c>
    </row>
    <row r="38" spans="1:15" ht="25.5" customHeight="1" thickBot="1" x14ac:dyDescent="0.25">
      <c r="A38" s="242"/>
      <c r="B38" s="618" t="s">
        <v>227</v>
      </c>
      <c r="C38" s="619"/>
      <c r="D38" s="505"/>
      <c r="E38" s="212"/>
      <c r="F38" s="212"/>
      <c r="G38" s="212"/>
      <c r="H38" s="212"/>
      <c r="I38" s="212"/>
      <c r="J38" s="213"/>
    </row>
    <row r="39" spans="1:15" ht="23.1" customHeight="1" thickBot="1" x14ac:dyDescent="0.25">
      <c r="A39" s="242"/>
      <c r="B39" s="212"/>
      <c r="C39" s="212"/>
      <c r="D39" s="212"/>
      <c r="E39" s="212"/>
      <c r="F39" s="212"/>
      <c r="G39" s="212"/>
      <c r="H39" s="212"/>
      <c r="I39" s="212"/>
      <c r="J39" s="213"/>
    </row>
    <row r="40" spans="1:15" ht="23.1" customHeight="1" thickBot="1" x14ac:dyDescent="0.25">
      <c r="A40" s="242"/>
      <c r="B40" s="29" t="s">
        <v>35</v>
      </c>
      <c r="C40" s="163">
        <f>IF(D38="",0,MIN(10*(D38/'MATRIZ GENERAL'!C22),10))</f>
        <v>0</v>
      </c>
      <c r="D40" s="212"/>
      <c r="E40" s="212"/>
      <c r="F40" s="212"/>
      <c r="G40" s="212"/>
      <c r="H40" s="212"/>
      <c r="I40" s="212"/>
      <c r="J40" s="213"/>
    </row>
    <row r="41" spans="1:15" ht="23.1" customHeight="1" x14ac:dyDescent="0.2">
      <c r="A41" s="242"/>
      <c r="B41" s="143"/>
      <c r="C41" s="264"/>
      <c r="D41" s="212"/>
      <c r="E41" s="212"/>
      <c r="F41" s="212"/>
      <c r="G41" s="212"/>
      <c r="H41" s="212"/>
      <c r="I41" s="212"/>
      <c r="J41" s="213"/>
    </row>
    <row r="42" spans="1:15" ht="23.1" customHeight="1" x14ac:dyDescent="0.2">
      <c r="A42" s="242"/>
      <c r="B42" s="212"/>
      <c r="C42" s="212"/>
      <c r="D42" s="212"/>
      <c r="E42" s="212"/>
      <c r="F42" s="212"/>
      <c r="G42" s="212"/>
      <c r="H42" s="212"/>
      <c r="I42" s="212"/>
      <c r="J42" s="213"/>
    </row>
    <row r="43" spans="1:15" ht="23.1" customHeight="1" thickBot="1" x14ac:dyDescent="0.25">
      <c r="A43" s="242"/>
      <c r="B43" s="212"/>
      <c r="C43" s="212"/>
      <c r="D43" s="212"/>
      <c r="E43" s="212"/>
      <c r="F43" s="212"/>
      <c r="G43" s="212"/>
      <c r="H43" s="212"/>
      <c r="I43" s="212"/>
      <c r="J43" s="213"/>
    </row>
    <row r="44" spans="1:15" ht="23.1" customHeight="1" thickBot="1" x14ac:dyDescent="0.25">
      <c r="A44" s="242"/>
      <c r="B44" s="212"/>
      <c r="C44" s="212"/>
      <c r="D44" s="34" t="s">
        <v>25</v>
      </c>
      <c r="E44" s="165">
        <f>MIN(10,(IF((C19)&gt;0,(C19),IF(C26&gt;0,C26,IF(D34&gt;0,D34,IF(C40&gt;0,C40))))))</f>
        <v>0</v>
      </c>
      <c r="F44" s="651"/>
      <c r="G44" s="651"/>
      <c r="H44" s="651"/>
      <c r="I44" s="212"/>
      <c r="J44" s="213"/>
    </row>
    <row r="45" spans="1:15" ht="23.1" customHeight="1" x14ac:dyDescent="0.2">
      <c r="A45" s="242"/>
      <c r="B45" s="212"/>
      <c r="C45" s="212"/>
      <c r="D45" s="212"/>
      <c r="E45" s="212"/>
      <c r="F45" s="651"/>
      <c r="G45" s="651"/>
      <c r="H45" s="651"/>
      <c r="I45" s="212"/>
      <c r="J45" s="213"/>
    </row>
    <row r="46" spans="1:15" ht="23.1" customHeight="1" x14ac:dyDescent="0.2">
      <c r="A46" s="242"/>
      <c r="B46" s="212"/>
      <c r="C46" s="212"/>
      <c r="D46" s="212"/>
      <c r="E46" s="212"/>
      <c r="F46" s="212"/>
      <c r="G46" s="212"/>
      <c r="H46" s="212"/>
      <c r="I46" s="212"/>
      <c r="J46" s="213"/>
    </row>
    <row r="47" spans="1:15" ht="23.1" customHeight="1" x14ac:dyDescent="0.2">
      <c r="A47" s="242"/>
      <c r="B47" s="212"/>
      <c r="C47" s="212"/>
      <c r="D47" s="212"/>
      <c r="E47" s="212"/>
      <c r="F47" s="212"/>
      <c r="G47" s="212"/>
      <c r="H47" s="212"/>
      <c r="I47" s="212"/>
      <c r="J47" s="213"/>
    </row>
    <row r="48" spans="1:15" ht="23.1" customHeight="1" thickBot="1" x14ac:dyDescent="0.25">
      <c r="A48" s="258"/>
      <c r="B48" s="259"/>
      <c r="C48" s="259"/>
      <c r="D48" s="259"/>
      <c r="E48" s="259"/>
      <c r="F48" s="259"/>
      <c r="G48" s="259"/>
      <c r="H48" s="259"/>
      <c r="I48" s="259"/>
      <c r="J48" s="260"/>
    </row>
  </sheetData>
  <sheetProtection password="ABD5" sheet="1" selectLockedCells="1"/>
  <mergeCells count="15">
    <mergeCell ref="A2:J2"/>
    <mergeCell ref="F44:H45"/>
    <mergeCell ref="B38:C38"/>
    <mergeCell ref="B4:J5"/>
    <mergeCell ref="B24:C24"/>
    <mergeCell ref="D24:E24"/>
    <mergeCell ref="B31:C31"/>
    <mergeCell ref="B32:C32"/>
    <mergeCell ref="B11:C11"/>
    <mergeCell ref="B12:C12"/>
    <mergeCell ref="B13:C13"/>
    <mergeCell ref="B14:C14"/>
    <mergeCell ref="B15:C15"/>
    <mergeCell ref="B16:C16"/>
    <mergeCell ref="C30:D30"/>
  </mergeCells>
  <conditionalFormatting sqref="D38">
    <cfRule type="expression" dxfId="12" priority="2">
      <formula>OR($B$12:$C$16&lt;&gt;"",$D$24&lt;&gt;"",$B$32&lt;&gt;"")</formula>
    </cfRule>
  </conditionalFormatting>
  <conditionalFormatting sqref="B32:C32">
    <cfRule type="expression" dxfId="11" priority="1">
      <formula>OR($B$12:$C$16&lt;&gt;"",$D$24&lt;&gt;"",$D$38&lt;&gt;"")</formula>
    </cfRule>
  </conditionalFormatting>
  <conditionalFormatting sqref="B12:B16">
    <cfRule type="expression" dxfId="10" priority="47" stopIfTrue="1">
      <formula>OR($D$24&lt;&gt;"",$B$32&lt;&gt;"",$D$38&lt;&gt;"")</formula>
    </cfRule>
  </conditionalFormatting>
  <conditionalFormatting sqref="D24:E24">
    <cfRule type="expression" dxfId="9" priority="48" stopIfTrue="1">
      <formula>OR($B$12:$C$16&lt;&gt;"",$B$32&lt;&gt;"",$D$38&lt;&gt;"")</formula>
    </cfRule>
  </conditionalFormatting>
  <dataValidations count="4">
    <dataValidation type="decimal" operator="greaterThanOrEqual" allowBlank="1" showInputMessage="1" showErrorMessage="1" sqref="E36 E38:E39" xr:uid="{00000000-0002-0000-0700-000000000000}">
      <formula1>0</formula1>
    </dataValidation>
    <dataValidation type="list" allowBlank="1" showInputMessage="1" showErrorMessage="1" sqref="D24:E24" xr:uid="{00000000-0002-0000-0700-000001000000}">
      <formula1>$K$24:$K$27</formula1>
    </dataValidation>
    <dataValidation type="list" allowBlank="1" showInputMessage="1" showErrorMessage="1" sqref="B32:C32" xr:uid="{00000000-0002-0000-0700-000002000000}">
      <formula1>$K$35:$K$37</formula1>
    </dataValidation>
    <dataValidation type="list" allowBlank="1" showInputMessage="1" showErrorMessage="1" sqref="C30:D30" xr:uid="{E9D2C225-1817-492A-A023-F13783C824D4}">
      <formula1>$O$33:$O$34</formula1>
    </dataValidation>
  </dataValidations>
  <pageMargins left="0.25" right="0.25" top="0.75" bottom="0.75" header="0.3" footer="0.3"/>
  <pageSetup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pageSetUpPr fitToPage="1"/>
  </sheetPr>
  <dimension ref="A1:AO68"/>
  <sheetViews>
    <sheetView view="pageBreakPreview" zoomScaleNormal="100" zoomScaleSheetLayoutView="100" workbookViewId="0">
      <selection activeCell="C30" sqref="C30:D30"/>
    </sheetView>
  </sheetViews>
  <sheetFormatPr baseColWidth="10" defaultRowHeight="12.75" x14ac:dyDescent="0.2"/>
  <cols>
    <col min="1" max="1" width="2.85546875" style="174" customWidth="1"/>
    <col min="2" max="3" width="23.7109375" style="174" customWidth="1"/>
    <col min="4" max="4" width="27.85546875" style="174" customWidth="1"/>
    <col min="5" max="8" width="23.7109375" style="174" customWidth="1"/>
    <col min="9" max="10" width="15.7109375" style="174" customWidth="1"/>
    <col min="11" max="11" width="15.7109375" style="174" hidden="1" customWidth="1"/>
    <col min="12" max="12" width="11.42578125" style="174" hidden="1" customWidth="1"/>
    <col min="13" max="13" width="15" style="174" hidden="1" customWidth="1"/>
    <col min="14" max="14" width="9" style="174" hidden="1" customWidth="1"/>
    <col min="15" max="15" width="7.5703125" style="174" hidden="1" customWidth="1"/>
    <col min="16" max="16" width="3.5703125" style="174" hidden="1" customWidth="1"/>
    <col min="17" max="41" width="11.42578125" style="174" hidden="1" customWidth="1"/>
    <col min="42" max="57" width="11.42578125" style="174" customWidth="1"/>
    <col min="58" max="16384" width="11.42578125" style="174"/>
  </cols>
  <sheetData>
    <row r="1" spans="1:17" ht="13.5" thickBot="1" x14ac:dyDescent="0.25">
      <c r="A1" s="237"/>
      <c r="B1" s="238"/>
      <c r="C1" s="238"/>
      <c r="D1" s="238"/>
      <c r="E1" s="238"/>
      <c r="F1" s="238"/>
      <c r="G1" s="238"/>
      <c r="H1" s="238"/>
      <c r="I1" s="238"/>
      <c r="J1" s="238"/>
      <c r="K1" s="239"/>
      <c r="N1" s="40"/>
      <c r="O1" s="40" t="s">
        <v>1</v>
      </c>
      <c r="P1" s="40"/>
      <c r="Q1" s="40"/>
    </row>
    <row r="2" spans="1:17" ht="26.1" customHeight="1" thickBot="1" x14ac:dyDescent="0.25">
      <c r="A2" s="555" t="s">
        <v>73</v>
      </c>
      <c r="B2" s="556"/>
      <c r="C2" s="556"/>
      <c r="D2" s="556"/>
      <c r="E2" s="556"/>
      <c r="F2" s="556"/>
      <c r="G2" s="556"/>
      <c r="H2" s="556"/>
      <c r="I2" s="556"/>
      <c r="J2" s="556"/>
      <c r="K2" s="241"/>
      <c r="N2" s="40"/>
      <c r="O2" s="40" t="s">
        <v>2</v>
      </c>
      <c r="P2" s="40"/>
      <c r="Q2" s="40"/>
    </row>
    <row r="3" spans="1:17" x14ac:dyDescent="0.2">
      <c r="A3" s="242"/>
      <c r="B3" s="212"/>
      <c r="C3" s="212"/>
      <c r="D3" s="212"/>
      <c r="E3" s="212"/>
      <c r="F3" s="212"/>
      <c r="G3" s="212"/>
      <c r="H3" s="212"/>
      <c r="I3" s="212"/>
      <c r="J3" s="212"/>
      <c r="K3" s="213"/>
      <c r="N3" s="40"/>
      <c r="O3" s="40"/>
      <c r="P3" s="40"/>
      <c r="Q3" s="40"/>
    </row>
    <row r="4" spans="1:17" x14ac:dyDescent="0.2">
      <c r="A4" s="242"/>
      <c r="B4" s="670" t="s">
        <v>234</v>
      </c>
      <c r="C4" s="671"/>
      <c r="D4" s="671"/>
      <c r="E4" s="671"/>
      <c r="F4" s="671"/>
      <c r="G4" s="671"/>
      <c r="H4" s="671"/>
      <c r="I4" s="671"/>
      <c r="J4" s="671"/>
      <c r="K4" s="672"/>
    </row>
    <row r="5" spans="1:17" x14ac:dyDescent="0.2">
      <c r="A5" s="242"/>
      <c r="B5" s="671"/>
      <c r="C5" s="671"/>
      <c r="D5" s="671"/>
      <c r="E5" s="671"/>
      <c r="F5" s="671"/>
      <c r="G5" s="671"/>
      <c r="H5" s="671"/>
      <c r="I5" s="671"/>
      <c r="J5" s="671"/>
      <c r="K5" s="672"/>
    </row>
    <row r="6" spans="1:17" x14ac:dyDescent="0.2">
      <c r="A6" s="242"/>
      <c r="B6" s="19"/>
      <c r="C6" s="21"/>
      <c r="D6" s="21"/>
      <c r="E6" s="21"/>
      <c r="F6" s="21"/>
      <c r="G6" s="21"/>
      <c r="H6" s="21"/>
      <c r="I6" s="212"/>
      <c r="J6" s="212"/>
      <c r="K6" s="213"/>
    </row>
    <row r="7" spans="1:17" x14ac:dyDescent="0.2">
      <c r="A7" s="242"/>
      <c r="B7" s="39"/>
      <c r="C7" s="21"/>
      <c r="D7" s="21"/>
      <c r="E7" s="21"/>
      <c r="F7" s="21"/>
      <c r="G7" s="21"/>
      <c r="H7" s="21"/>
      <c r="I7" s="212"/>
      <c r="J7" s="212"/>
      <c r="K7" s="213"/>
    </row>
    <row r="8" spans="1:17" x14ac:dyDescent="0.2">
      <c r="A8" s="242"/>
      <c r="B8" s="212"/>
      <c r="C8" s="212"/>
      <c r="D8" s="212"/>
      <c r="E8" s="212"/>
      <c r="F8" s="212"/>
      <c r="G8" s="212"/>
      <c r="H8" s="212"/>
      <c r="I8" s="212"/>
      <c r="J8" s="212"/>
      <c r="K8" s="213"/>
    </row>
    <row r="9" spans="1:17" x14ac:dyDescent="0.2">
      <c r="A9" s="242"/>
      <c r="B9" s="27" t="s">
        <v>74</v>
      </c>
      <c r="C9" s="212"/>
      <c r="D9" s="27"/>
      <c r="E9" s="212"/>
      <c r="F9" s="212"/>
      <c r="G9" s="212"/>
      <c r="H9" s="212"/>
      <c r="I9" s="212"/>
      <c r="J9" s="212"/>
      <c r="K9" s="213"/>
    </row>
    <row r="10" spans="1:17" ht="13.5" thickBot="1" x14ac:dyDescent="0.25">
      <c r="A10" s="242"/>
      <c r="B10" s="3"/>
      <c r="C10" s="3"/>
      <c r="D10" s="212"/>
      <c r="E10" s="212"/>
      <c r="F10" s="212"/>
      <c r="G10" s="212"/>
      <c r="H10" s="212"/>
      <c r="I10" s="212"/>
      <c r="J10" s="212"/>
      <c r="K10" s="213"/>
    </row>
    <row r="11" spans="1:17" ht="23.1" customHeight="1" thickBot="1" x14ac:dyDescent="0.25">
      <c r="A11" s="242"/>
      <c r="B11" s="647" t="s">
        <v>71</v>
      </c>
      <c r="C11" s="673"/>
      <c r="D11" s="648"/>
      <c r="E11" s="212"/>
      <c r="F11" s="212"/>
      <c r="G11" s="212"/>
      <c r="H11" s="212"/>
      <c r="I11" s="212"/>
      <c r="J11" s="212"/>
      <c r="K11" s="213"/>
    </row>
    <row r="12" spans="1:17" ht="23.1" customHeight="1" thickBot="1" x14ac:dyDescent="0.25">
      <c r="A12" s="242"/>
      <c r="B12" s="676" t="s">
        <v>33</v>
      </c>
      <c r="C12" s="677"/>
      <c r="D12" s="385" t="s">
        <v>30</v>
      </c>
      <c r="E12" s="212"/>
      <c r="F12" s="212"/>
      <c r="G12" s="212"/>
      <c r="H12" s="212"/>
      <c r="I12" s="212"/>
      <c r="J12" s="212"/>
      <c r="K12" s="213"/>
    </row>
    <row r="13" spans="1:17" ht="25.5" customHeight="1" x14ac:dyDescent="0.2">
      <c r="A13" s="242"/>
      <c r="B13" s="678"/>
      <c r="C13" s="679"/>
      <c r="D13" s="384">
        <f>SUM(B13:C13)</f>
        <v>0</v>
      </c>
      <c r="E13" s="212"/>
      <c r="F13" s="212"/>
      <c r="G13" s="212"/>
      <c r="H13" s="212"/>
      <c r="I13" s="212"/>
      <c r="J13" s="212"/>
      <c r="K13" s="213"/>
    </row>
    <row r="14" spans="1:17" ht="25.5" customHeight="1" x14ac:dyDescent="0.2">
      <c r="A14" s="242"/>
      <c r="B14" s="680"/>
      <c r="C14" s="681"/>
      <c r="D14" s="243">
        <f>SUM(B14:C14)</f>
        <v>0</v>
      </c>
      <c r="E14" s="212"/>
      <c r="F14" s="212"/>
      <c r="G14" s="212"/>
      <c r="H14" s="212"/>
      <c r="I14" s="212"/>
      <c r="J14" s="212"/>
      <c r="K14" s="213"/>
    </row>
    <row r="15" spans="1:17" ht="25.5" customHeight="1" x14ac:dyDescent="0.2">
      <c r="A15" s="242"/>
      <c r="B15" s="680"/>
      <c r="C15" s="681"/>
      <c r="D15" s="243">
        <f>SUM(B15:C15)</f>
        <v>0</v>
      </c>
      <c r="E15" s="212"/>
      <c r="F15" s="212"/>
      <c r="G15" s="212"/>
      <c r="H15" s="212"/>
      <c r="I15" s="212"/>
      <c r="J15" s="212"/>
      <c r="K15" s="213"/>
    </row>
    <row r="16" spans="1:17" ht="25.5" customHeight="1" thickBot="1" x14ac:dyDescent="0.25">
      <c r="A16" s="242"/>
      <c r="B16" s="680"/>
      <c r="C16" s="681"/>
      <c r="D16" s="244">
        <f>SUM(B16:C16)</f>
        <v>0</v>
      </c>
      <c r="E16" s="212"/>
      <c r="F16" s="212"/>
      <c r="G16" s="212"/>
      <c r="H16" s="212"/>
      <c r="I16" s="212"/>
      <c r="J16" s="212"/>
      <c r="K16" s="213"/>
    </row>
    <row r="17" spans="1:23" ht="23.1" customHeight="1" thickBot="1" x14ac:dyDescent="0.25">
      <c r="A17" s="242"/>
      <c r="B17" s="682"/>
      <c r="C17" s="683"/>
      <c r="D17" s="184">
        <f>SUM(D13:D16)</f>
        <v>0</v>
      </c>
      <c r="E17" s="212"/>
      <c r="F17" s="212"/>
      <c r="G17" s="212"/>
      <c r="H17" s="212"/>
      <c r="I17" s="212"/>
      <c r="J17" s="212"/>
      <c r="K17" s="213"/>
    </row>
    <row r="18" spans="1:23" ht="23.1" customHeight="1" thickBot="1" x14ac:dyDescent="0.25">
      <c r="A18" s="242"/>
      <c r="B18" s="212"/>
      <c r="C18" s="212"/>
      <c r="D18" s="212"/>
      <c r="E18" s="212"/>
      <c r="F18" s="212"/>
      <c r="G18" s="212"/>
      <c r="H18" s="212"/>
      <c r="I18" s="212"/>
      <c r="J18" s="212"/>
      <c r="K18" s="213"/>
    </row>
    <row r="19" spans="1:23" ht="23.1" customHeight="1" thickBot="1" x14ac:dyDescent="0.25">
      <c r="A19" s="242"/>
      <c r="B19" s="29" t="s">
        <v>75</v>
      </c>
      <c r="C19" s="163">
        <f>IFERROR(IF(((D17/'MATRIZ GENERAL'!C22)/0.05)&gt;10,10,((D17/'MATRIZ GENERAL'!C22)/0.05)),0)</f>
        <v>0</v>
      </c>
      <c r="D19" s="212"/>
      <c r="E19" s="212"/>
      <c r="F19" s="212"/>
      <c r="G19" s="212"/>
      <c r="H19" s="212"/>
      <c r="I19" s="212"/>
      <c r="J19" s="212"/>
      <c r="K19" s="213"/>
    </row>
    <row r="20" spans="1:23" ht="23.1" customHeight="1" x14ac:dyDescent="0.2">
      <c r="A20" s="242"/>
      <c r="B20" s="3"/>
      <c r="C20" s="2"/>
      <c r="D20" s="212"/>
      <c r="E20" s="212"/>
      <c r="F20" s="212"/>
      <c r="G20" s="212"/>
      <c r="H20" s="212"/>
      <c r="I20" s="212"/>
      <c r="J20" s="212"/>
      <c r="K20" s="213"/>
    </row>
    <row r="21" spans="1:23" ht="23.1" customHeight="1" x14ac:dyDescent="0.2">
      <c r="A21" s="242"/>
      <c r="B21" s="3"/>
      <c r="C21" s="2"/>
      <c r="D21" s="212"/>
      <c r="E21" s="212"/>
      <c r="F21" s="212"/>
      <c r="G21" s="212"/>
      <c r="H21" s="212"/>
      <c r="I21" s="212"/>
      <c r="J21" s="212"/>
      <c r="K21" s="213"/>
    </row>
    <row r="22" spans="1:23" ht="23.1" customHeight="1" x14ac:dyDescent="0.2">
      <c r="A22" s="242"/>
      <c r="B22" s="27" t="s">
        <v>156</v>
      </c>
      <c r="C22" s="212"/>
      <c r="D22" s="27"/>
      <c r="E22" s="212"/>
      <c r="F22" s="212"/>
      <c r="G22" s="212"/>
      <c r="H22" s="212"/>
      <c r="I22" s="212"/>
      <c r="J22" s="212"/>
      <c r="K22" s="213"/>
    </row>
    <row r="23" spans="1:23" ht="23.1" customHeight="1" thickBot="1" x14ac:dyDescent="0.25">
      <c r="A23" s="242"/>
      <c r="B23" s="212"/>
      <c r="C23" s="212"/>
      <c r="D23" s="212"/>
      <c r="E23" s="212"/>
      <c r="F23" s="212"/>
      <c r="G23" s="212"/>
      <c r="H23" s="212"/>
      <c r="I23" s="212"/>
      <c r="J23" s="212"/>
      <c r="K23" s="213"/>
    </row>
    <row r="24" spans="1:23" ht="25.5" customHeight="1" thickBot="1" x14ac:dyDescent="0.25">
      <c r="A24" s="242"/>
      <c r="B24" s="674" t="s">
        <v>56</v>
      </c>
      <c r="C24" s="675"/>
      <c r="D24" s="684"/>
      <c r="E24" s="685"/>
      <c r="F24" s="212"/>
      <c r="G24" s="212"/>
      <c r="H24" s="212"/>
      <c r="I24" s="212"/>
      <c r="J24" s="212"/>
      <c r="K24" s="213"/>
    </row>
    <row r="25" spans="1:23" ht="23.1" customHeight="1" thickBot="1" x14ac:dyDescent="0.25">
      <c r="A25" s="242"/>
      <c r="B25" s="212"/>
      <c r="C25" s="212"/>
      <c r="D25" s="212"/>
      <c r="E25" s="212"/>
      <c r="F25" s="212"/>
      <c r="G25" s="212"/>
      <c r="H25" s="212"/>
      <c r="I25" s="212"/>
      <c r="J25" s="212"/>
      <c r="K25" s="213"/>
    </row>
    <row r="26" spans="1:23" ht="23.1" customHeight="1" thickBot="1" x14ac:dyDescent="0.25">
      <c r="A26" s="242"/>
      <c r="B26" s="29" t="s">
        <v>35</v>
      </c>
      <c r="C26" s="163">
        <f>IF(D24&lt;&gt;"",5,0)</f>
        <v>0</v>
      </c>
      <c r="D26" s="212"/>
      <c r="E26" s="212"/>
      <c r="F26" s="212"/>
      <c r="G26" s="212"/>
      <c r="H26" s="212"/>
      <c r="I26" s="212"/>
      <c r="J26" s="212"/>
      <c r="K26" s="213"/>
    </row>
    <row r="27" spans="1:23" ht="36" customHeight="1" x14ac:dyDescent="0.2">
      <c r="A27" s="242"/>
      <c r="C27" s="212"/>
      <c r="D27" s="212"/>
      <c r="E27" s="212"/>
      <c r="F27" s="212"/>
      <c r="G27" s="212"/>
      <c r="H27" s="212"/>
      <c r="I27" s="212"/>
      <c r="J27" s="212"/>
      <c r="K27" s="213"/>
    </row>
    <row r="28" spans="1:23" ht="23.1" customHeight="1" x14ac:dyDescent="0.2">
      <c r="A28" s="242"/>
      <c r="B28" s="185" t="s">
        <v>265</v>
      </c>
      <c r="C28" s="212"/>
      <c r="D28" s="212"/>
      <c r="E28" s="212"/>
      <c r="F28" s="212"/>
      <c r="G28" s="212"/>
      <c r="H28" s="212"/>
      <c r="I28" s="212"/>
      <c r="J28" s="212"/>
      <c r="K28" s="213"/>
    </row>
    <row r="29" spans="1:23" ht="23.1" customHeight="1" thickBot="1" x14ac:dyDescent="0.25">
      <c r="A29" s="8"/>
      <c r="B29" s="528"/>
      <c r="C29" s="699"/>
      <c r="D29" s="699"/>
      <c r="E29" s="27"/>
      <c r="F29" s="27"/>
      <c r="G29" s="27"/>
      <c r="H29" s="212"/>
      <c r="I29" s="27"/>
      <c r="J29" s="27"/>
      <c r="K29" s="41"/>
    </row>
    <row r="30" spans="1:23" ht="23.1" customHeight="1" thickBot="1" x14ac:dyDescent="0.25">
      <c r="A30" s="8"/>
      <c r="B30" s="48" t="s">
        <v>370</v>
      </c>
      <c r="C30" s="631"/>
      <c r="D30" s="632"/>
      <c r="E30" s="27"/>
      <c r="F30" s="27"/>
      <c r="G30" s="27"/>
      <c r="H30" s="212"/>
      <c r="I30" s="27"/>
      <c r="J30" s="27"/>
      <c r="K30" s="41"/>
    </row>
    <row r="31" spans="1:23" ht="23.1" customHeight="1" thickBot="1" x14ac:dyDescent="0.25">
      <c r="A31" s="242"/>
      <c r="B31" s="620" t="s">
        <v>231</v>
      </c>
      <c r="C31" s="621"/>
      <c r="D31" s="168" t="s">
        <v>3</v>
      </c>
      <c r="E31" s="30"/>
      <c r="F31" s="212"/>
      <c r="G31" s="212"/>
      <c r="H31" s="212"/>
      <c r="I31" s="212"/>
      <c r="J31" s="212"/>
      <c r="K31" s="213"/>
      <c r="W31" s="234" t="s">
        <v>294</v>
      </c>
    </row>
    <row r="32" spans="1:23" ht="25.5" customHeight="1" thickBot="1" x14ac:dyDescent="0.25">
      <c r="A32" s="242"/>
      <c r="B32" s="622"/>
      <c r="C32" s="623"/>
      <c r="D32" s="170">
        <f>IF(B32="",0,VLOOKUP(B32,L34:M36,2,0))</f>
        <v>0</v>
      </c>
      <c r="E32" s="169"/>
      <c r="F32" s="27"/>
      <c r="G32" s="27"/>
      <c r="H32" s="27"/>
      <c r="I32" s="27"/>
      <c r="J32" s="27"/>
      <c r="K32" s="41"/>
      <c r="L32" s="162" t="s">
        <v>260</v>
      </c>
      <c r="M32" s="209"/>
      <c r="N32" s="526" t="s">
        <v>372</v>
      </c>
      <c r="O32" s="162"/>
      <c r="P32" s="526" t="s">
        <v>371</v>
      </c>
      <c r="W32" s="234" t="s">
        <v>295</v>
      </c>
    </row>
    <row r="33" spans="1:23" ht="23.1" customHeight="1" thickBot="1" x14ac:dyDescent="0.25">
      <c r="A33" s="242"/>
      <c r="B33" s="169"/>
      <c r="C33" s="169"/>
      <c r="D33" s="169"/>
      <c r="E33" s="169"/>
      <c r="F33" s="27"/>
      <c r="G33" s="27"/>
      <c r="H33" s="27"/>
      <c r="I33" s="27"/>
      <c r="J33" s="27"/>
      <c r="K33" s="41"/>
      <c r="L33" s="162"/>
      <c r="M33" s="162"/>
      <c r="N33" s="162"/>
      <c r="O33" s="162"/>
      <c r="P33" s="526" t="s">
        <v>373</v>
      </c>
      <c r="W33" s="234" t="s">
        <v>296</v>
      </c>
    </row>
    <row r="34" spans="1:23" ht="23.1" customHeight="1" thickBot="1" x14ac:dyDescent="0.25">
      <c r="A34" s="242"/>
      <c r="B34" s="29" t="s">
        <v>35</v>
      </c>
      <c r="C34" s="32"/>
      <c r="D34" s="245">
        <f>D32</f>
        <v>0</v>
      </c>
      <c r="F34" s="27"/>
      <c r="G34" s="27"/>
      <c r="H34" s="27"/>
      <c r="I34" s="27"/>
      <c r="J34" s="27"/>
      <c r="K34" s="41"/>
      <c r="L34" s="162" t="s">
        <v>318</v>
      </c>
      <c r="M34" s="162">
        <v>3</v>
      </c>
      <c r="N34" s="209"/>
      <c r="O34" s="40"/>
      <c r="P34" s="40"/>
      <c r="W34" s="234" t="s">
        <v>297</v>
      </c>
    </row>
    <row r="35" spans="1:23" ht="23.1" customHeight="1" x14ac:dyDescent="0.2">
      <c r="A35" s="242"/>
      <c r="B35" s="212"/>
      <c r="C35" s="212"/>
      <c r="D35" s="212"/>
      <c r="E35" s="212"/>
      <c r="F35" s="212"/>
      <c r="G35" s="212"/>
      <c r="H35" s="212"/>
      <c r="I35" s="27"/>
      <c r="J35" s="27"/>
      <c r="K35" s="41"/>
      <c r="L35" s="162" t="s">
        <v>310</v>
      </c>
      <c r="M35" s="207">
        <v>5</v>
      </c>
      <c r="N35" s="40"/>
      <c r="O35" s="40"/>
      <c r="P35" s="40"/>
      <c r="W35" s="234" t="s">
        <v>298</v>
      </c>
    </row>
    <row r="36" spans="1:23" ht="23.1" customHeight="1" x14ac:dyDescent="0.2">
      <c r="A36" s="8"/>
      <c r="B36" s="27" t="s">
        <v>161</v>
      </c>
      <c r="C36" s="27"/>
      <c r="D36" s="27"/>
      <c r="E36" s="27"/>
      <c r="F36" s="27"/>
      <c r="G36" s="27"/>
      <c r="H36" s="212"/>
      <c r="I36" s="27"/>
      <c r="J36" s="27"/>
      <c r="K36" s="41"/>
      <c r="L36" s="207" t="s">
        <v>259</v>
      </c>
      <c r="M36" s="207">
        <v>10</v>
      </c>
      <c r="N36" s="40"/>
      <c r="O36" s="40"/>
      <c r="P36" s="40"/>
      <c r="W36" s="234" t="s">
        <v>299</v>
      </c>
    </row>
    <row r="37" spans="1:23" ht="23.1" customHeight="1" thickBot="1" x14ac:dyDescent="0.25">
      <c r="A37" s="8"/>
      <c r="B37" s="27"/>
      <c r="C37" s="27"/>
      <c r="D37" s="27"/>
      <c r="E37" s="27"/>
      <c r="F37" s="27"/>
      <c r="G37" s="27"/>
      <c r="H37" s="212"/>
      <c r="I37" s="27"/>
      <c r="J37" s="27"/>
      <c r="K37" s="41"/>
      <c r="N37" s="40"/>
      <c r="O37" s="40"/>
      <c r="P37" s="40"/>
      <c r="W37" s="234" t="s">
        <v>300</v>
      </c>
    </row>
    <row r="38" spans="1:23" ht="23.1" customHeight="1" x14ac:dyDescent="0.2">
      <c r="A38" s="8"/>
      <c r="B38" s="688" t="s">
        <v>36</v>
      </c>
      <c r="C38" s="695"/>
      <c r="D38" s="686" t="s">
        <v>31</v>
      </c>
      <c r="E38" s="30"/>
      <c r="F38" s="27"/>
      <c r="G38" s="27"/>
      <c r="H38" s="212"/>
      <c r="I38" s="27"/>
      <c r="J38" s="27"/>
      <c r="K38" s="41"/>
      <c r="W38" s="234" t="s">
        <v>301</v>
      </c>
    </row>
    <row r="39" spans="1:23" ht="23.1" customHeight="1" thickBot="1" x14ac:dyDescent="0.25">
      <c r="A39" s="8"/>
      <c r="B39" s="689"/>
      <c r="C39" s="696"/>
      <c r="D39" s="687"/>
      <c r="E39" s="31"/>
      <c r="F39" s="27"/>
      <c r="G39" s="27"/>
      <c r="H39" s="212"/>
      <c r="I39" s="27"/>
      <c r="J39" s="27"/>
      <c r="K39" s="41"/>
    </row>
    <row r="40" spans="1:23" ht="25.5" customHeight="1" thickBot="1" x14ac:dyDescent="0.25">
      <c r="A40" s="8"/>
      <c r="B40" s="693"/>
      <c r="C40" s="694"/>
      <c r="D40" s="386">
        <f>SUM(B40:C40)</f>
        <v>0</v>
      </c>
      <c r="E40" s="42"/>
      <c r="F40" s="27"/>
      <c r="G40" s="27"/>
      <c r="H40" s="212"/>
      <c r="I40" s="27"/>
      <c r="J40" s="27"/>
      <c r="K40" s="41"/>
    </row>
    <row r="41" spans="1:23" ht="23.1" customHeight="1" thickBot="1" x14ac:dyDescent="0.25">
      <c r="A41" s="242"/>
      <c r="B41" s="690"/>
      <c r="C41" s="691"/>
      <c r="D41" s="27"/>
      <c r="E41" s="27"/>
      <c r="F41" s="27"/>
      <c r="G41" s="27"/>
      <c r="H41" s="212"/>
      <c r="I41" s="212"/>
      <c r="J41" s="212"/>
      <c r="K41" s="213"/>
    </row>
    <row r="42" spans="1:23" ht="23.1" customHeight="1" thickBot="1" x14ac:dyDescent="0.25">
      <c r="A42" s="242"/>
      <c r="B42" s="29" t="s">
        <v>35</v>
      </c>
      <c r="C42" s="166">
        <f>IFERROR(IF(D40/'MATRIZ GENERAL'!C22/0.05&gt;10,10,D40/'MATRIZ GENERAL'!C22/0.05),0)</f>
        <v>0</v>
      </c>
      <c r="D42" s="27"/>
      <c r="E42" s="27"/>
      <c r="F42" s="27"/>
      <c r="G42" s="27"/>
      <c r="H42" s="212"/>
      <c r="I42" s="212"/>
      <c r="J42" s="212"/>
      <c r="K42" s="213"/>
    </row>
    <row r="43" spans="1:23" ht="23.1" customHeight="1" x14ac:dyDescent="0.2">
      <c r="A43" s="212"/>
      <c r="B43" s="143"/>
      <c r="C43" s="144"/>
      <c r="D43" s="27"/>
      <c r="E43" s="27"/>
      <c r="F43" s="27"/>
      <c r="G43" s="27"/>
      <c r="H43" s="212"/>
      <c r="I43" s="212"/>
      <c r="J43" s="212"/>
      <c r="K43" s="212"/>
    </row>
    <row r="44" spans="1:23" ht="23.1" customHeight="1" x14ac:dyDescent="0.2">
      <c r="A44" s="212"/>
      <c r="B44" s="692" t="s">
        <v>267</v>
      </c>
      <c r="C44" s="692"/>
      <c r="D44" s="692"/>
      <c r="E44" s="692"/>
      <c r="F44" s="27"/>
      <c r="G44" s="27"/>
      <c r="H44" s="212"/>
      <c r="I44" s="212"/>
      <c r="J44" s="212"/>
      <c r="K44" s="212"/>
    </row>
    <row r="45" spans="1:23" ht="23.1" customHeight="1" thickBot="1" x14ac:dyDescent="0.25">
      <c r="A45" s="212"/>
      <c r="B45" s="143"/>
      <c r="C45" s="144"/>
      <c r="D45" s="27"/>
      <c r="E45" s="27"/>
      <c r="F45" s="27"/>
      <c r="G45" s="27"/>
      <c r="H45" s="212"/>
      <c r="I45" s="212"/>
      <c r="J45" s="212"/>
      <c r="K45" s="212"/>
      <c r="L45" s="40"/>
    </row>
    <row r="46" spans="1:23" ht="23.1" customHeight="1" x14ac:dyDescent="0.2">
      <c r="A46" s="246"/>
      <c r="B46" s="688" t="s">
        <v>204</v>
      </c>
      <c r="C46" s="686" t="s">
        <v>48</v>
      </c>
      <c r="D46" s="697" t="s">
        <v>80</v>
      </c>
      <c r="E46" s="666" t="s">
        <v>81</v>
      </c>
      <c r="F46" s="666" t="s">
        <v>82</v>
      </c>
      <c r="G46" s="668" t="s">
        <v>83</v>
      </c>
      <c r="H46" s="246"/>
      <c r="I46" s="246"/>
      <c r="J46" s="246"/>
      <c r="K46" s="246"/>
      <c r="L46" s="40"/>
      <c r="M46" s="297" t="s">
        <v>76</v>
      </c>
      <c r="N46" s="297"/>
    </row>
    <row r="47" spans="1:23" ht="23.1" customHeight="1" thickBot="1" x14ac:dyDescent="0.25">
      <c r="A47" s="246"/>
      <c r="B47" s="689"/>
      <c r="C47" s="687"/>
      <c r="D47" s="698"/>
      <c r="E47" s="667"/>
      <c r="F47" s="667"/>
      <c r="G47" s="669"/>
      <c r="H47" s="246"/>
      <c r="I47" s="246"/>
      <c r="J47" s="246"/>
      <c r="K47" s="246"/>
      <c r="L47" s="40"/>
      <c r="M47" s="105" t="s">
        <v>77</v>
      </c>
      <c r="N47" s="299">
        <v>1</v>
      </c>
    </row>
    <row r="48" spans="1:23" ht="25.5" customHeight="1" x14ac:dyDescent="0.2">
      <c r="A48" s="246"/>
      <c r="B48" s="232"/>
      <c r="C48" s="233"/>
      <c r="D48" s="506"/>
      <c r="E48" s="247">
        <f>IF(B48="",0,IF(AND(LEFT(B48,22)="Exportaciones directas"),1,VLOOKUP(B48,$M$48:$N$67,2,FALSE)))</f>
        <v>0</v>
      </c>
      <c r="F48" s="248">
        <f>D48*E48</f>
        <v>0</v>
      </c>
      <c r="G48" s="249">
        <f>C48+D48</f>
        <v>0</v>
      </c>
      <c r="H48" s="246"/>
      <c r="I48" s="246"/>
      <c r="J48" s="246"/>
      <c r="K48" s="246"/>
      <c r="L48" s="40"/>
      <c r="M48" s="105" t="s">
        <v>85</v>
      </c>
      <c r="N48" s="299">
        <v>0.7</v>
      </c>
    </row>
    <row r="49" spans="1:18" ht="25.5" customHeight="1" x14ac:dyDescent="0.2">
      <c r="A49" s="246"/>
      <c r="B49" s="232"/>
      <c r="C49" s="4"/>
      <c r="D49" s="507"/>
      <c r="E49" s="496">
        <f>IF(B49="",0,IF(AND(LEFT(B49,22)="Exportaciones directas"),1,VLOOKUP(B49,$M$48:$N$67,2,FALSE)))</f>
        <v>0</v>
      </c>
      <c r="F49" s="250">
        <f>D49*E49</f>
        <v>0</v>
      </c>
      <c r="G49" s="251">
        <f>C49+D49</f>
        <v>0</v>
      </c>
      <c r="H49" s="246"/>
      <c r="I49" s="246"/>
      <c r="J49" s="246"/>
      <c r="K49" s="246"/>
      <c r="L49" s="40"/>
      <c r="M49" s="105" t="s">
        <v>86</v>
      </c>
      <c r="N49" s="299">
        <v>0.8</v>
      </c>
    </row>
    <row r="50" spans="1:18" ht="25.5" customHeight="1" x14ac:dyDescent="0.2">
      <c r="A50" s="246"/>
      <c r="B50" s="232"/>
      <c r="C50" s="4"/>
      <c r="D50" s="507"/>
      <c r="E50" s="496">
        <f>IF(B50="",0,IF(AND(LEFT(B50,22)="Exportaciones directas"),1,VLOOKUP(B50,$M$48:$N$67,2,FALSE)))</f>
        <v>0</v>
      </c>
      <c r="F50" s="250">
        <f>D50*E50</f>
        <v>0</v>
      </c>
      <c r="G50" s="251">
        <f>C50+D50</f>
        <v>0</v>
      </c>
      <c r="H50" s="246"/>
      <c r="I50" s="246"/>
      <c r="J50" s="246"/>
      <c r="K50" s="246"/>
      <c r="L50" s="40"/>
      <c r="M50" s="105" t="s">
        <v>87</v>
      </c>
      <c r="N50" s="299">
        <v>0.05</v>
      </c>
    </row>
    <row r="51" spans="1:18" ht="25.5" customHeight="1" thickBot="1" x14ac:dyDescent="0.25">
      <c r="A51" s="246"/>
      <c r="B51" s="232"/>
      <c r="C51" s="173"/>
      <c r="D51" s="508"/>
      <c r="E51" s="247">
        <f>IF(B51="",0,IF(AND(LEFT(B51,22)="Exportaciones directas"),1,VLOOKUP(B51,$M$48:$N$67,2,FALSE)))</f>
        <v>0</v>
      </c>
      <c r="F51" s="252">
        <f>D51*E51</f>
        <v>0</v>
      </c>
      <c r="G51" s="253">
        <f>C51+D51</f>
        <v>0</v>
      </c>
      <c r="H51" s="246"/>
      <c r="I51" s="246"/>
      <c r="J51" s="246"/>
      <c r="K51" s="246"/>
      <c r="L51" s="40"/>
      <c r="M51" s="105" t="s">
        <v>88</v>
      </c>
      <c r="N51" s="299">
        <v>1</v>
      </c>
    </row>
    <row r="52" spans="1:18" ht="23.1" customHeight="1" thickBot="1" x14ac:dyDescent="0.25">
      <c r="A52" s="246"/>
      <c r="B52" s="100"/>
      <c r="C52" s="254">
        <f t="shared" ref="C52" si="0">SUM(C48:C51)</f>
        <v>0</v>
      </c>
      <c r="D52" s="255">
        <f>SUM(D48:D51)</f>
        <v>0</v>
      </c>
      <c r="E52" s="256"/>
      <c r="F52" s="255">
        <f>SUM(F48:F51)</f>
        <v>0</v>
      </c>
      <c r="G52" s="257">
        <f>SUM((G48:G51))</f>
        <v>0</v>
      </c>
      <c r="H52" s="246"/>
      <c r="I52" s="246"/>
      <c r="J52" s="246"/>
      <c r="K52" s="246"/>
      <c r="L52" s="40"/>
      <c r="M52" s="105" t="s">
        <v>89</v>
      </c>
      <c r="N52" s="299">
        <v>0.71</v>
      </c>
    </row>
    <row r="53" spans="1:18" ht="23.1" customHeight="1" thickBot="1" x14ac:dyDescent="0.25">
      <c r="A53" s="101"/>
      <c r="B53" s="246"/>
      <c r="C53" s="246"/>
      <c r="D53" s="246"/>
      <c r="E53" s="246"/>
      <c r="F53" s="246"/>
      <c r="G53" s="246"/>
      <c r="H53" s="246"/>
      <c r="I53" s="246"/>
      <c r="J53" s="246"/>
      <c r="K53" s="246"/>
      <c r="L53" s="40"/>
      <c r="M53" s="105" t="s">
        <v>90</v>
      </c>
      <c r="N53" s="299">
        <v>1</v>
      </c>
    </row>
    <row r="54" spans="1:18" ht="23.1" customHeight="1" thickBot="1" x14ac:dyDescent="0.25">
      <c r="A54" s="101"/>
      <c r="B54" s="102" t="s">
        <v>35</v>
      </c>
      <c r="C54" s="236">
        <f>IF('MATRIZ GENERAL'!C22="",0,MIN(IF(AND('MATRIZ GENERAL'!C22&lt;=3500000,F52&gt;=75000),(((F52-75000)/37500)+1),IF(AND('MATRIZ GENERAL'!C22&lt;=14000000,F52&gt;=250000),(((F52-250000)/125000)+1),IF(AND('MATRIZ GENERAL'!C22&lt;=70000000,F52&gt;=350000),(((F52-350000)/175000)+1),IF(AND('MATRIZ GENERAL'!C22&lt;=140000000,F52&gt;=450000),(((F52-450000)/225000)+1),IF(AND('MATRIZ GENERAL'!C22&lt;=250000000,F52&gt;=550000),(((F52-550000)/275000)+1),IF(AND('MATRIZ GENERAL'!C22&lt;=500000000,F52&gt;=650000),(((F52-650000)/325000)+1),IF(AND('MATRIZ GENERAL'!C22&gt;500000000,F52&gt;=750000),(((F52-750000)/375000)+1)))))))),10))</f>
        <v>0</v>
      </c>
      <c r="D54" s="246"/>
      <c r="E54" s="246"/>
      <c r="F54" s="246"/>
      <c r="G54" s="246"/>
      <c r="H54" s="246"/>
      <c r="I54" s="246"/>
      <c r="J54" s="246"/>
      <c r="K54" s="246"/>
      <c r="L54" s="40"/>
      <c r="M54" s="105" t="s">
        <v>91</v>
      </c>
      <c r="N54" s="299">
        <v>0.93</v>
      </c>
    </row>
    <row r="55" spans="1:18" ht="23.1" customHeight="1" x14ac:dyDescent="0.2">
      <c r="A55" s="101"/>
      <c r="B55" s="143"/>
      <c r="C55" s="167"/>
      <c r="D55" s="246"/>
      <c r="E55" s="246"/>
      <c r="F55" s="246"/>
      <c r="G55" s="246"/>
      <c r="H55" s="246"/>
      <c r="I55" s="246"/>
      <c r="J55" s="246"/>
      <c r="K55" s="246"/>
      <c r="L55" s="40"/>
      <c r="M55" s="105" t="s">
        <v>92</v>
      </c>
      <c r="N55" s="299">
        <v>0.5</v>
      </c>
    </row>
    <row r="56" spans="1:18" ht="23.1" customHeight="1" thickBot="1" x14ac:dyDescent="0.25">
      <c r="A56" s="101"/>
      <c r="B56" s="27" t="s">
        <v>229</v>
      </c>
      <c r="C56" s="212"/>
      <c r="D56" s="212"/>
      <c r="E56" s="212"/>
      <c r="F56" s="246"/>
      <c r="G56" s="246"/>
      <c r="H56" s="246"/>
      <c r="I56" s="246"/>
      <c r="J56" s="246"/>
      <c r="K56" s="246"/>
      <c r="L56" s="40"/>
      <c r="M56" s="105" t="s">
        <v>93</v>
      </c>
      <c r="N56" s="299">
        <v>0.9</v>
      </c>
    </row>
    <row r="57" spans="1:18" ht="23.1" customHeight="1" thickBot="1" x14ac:dyDescent="0.25">
      <c r="A57" s="101"/>
      <c r="B57" s="27"/>
      <c r="C57" s="212"/>
      <c r="D57" s="387" t="s">
        <v>71</v>
      </c>
      <c r="E57" s="212"/>
      <c r="F57" s="246"/>
      <c r="G57" s="246"/>
      <c r="H57" s="246"/>
      <c r="I57" s="246"/>
      <c r="J57" s="246"/>
      <c r="K57" s="246"/>
      <c r="L57" s="40"/>
      <c r="M57" s="105" t="s">
        <v>94</v>
      </c>
      <c r="N57" s="299">
        <v>0.1</v>
      </c>
    </row>
    <row r="58" spans="1:18" ht="25.5" customHeight="1" thickBot="1" x14ac:dyDescent="0.25">
      <c r="A58" s="101"/>
      <c r="B58" s="618" t="s">
        <v>227</v>
      </c>
      <c r="C58" s="619"/>
      <c r="D58" s="505"/>
      <c r="E58" s="212"/>
      <c r="F58" s="246"/>
      <c r="G58" s="246"/>
      <c r="H58" s="246"/>
      <c r="I58" s="246"/>
      <c r="J58" s="246"/>
      <c r="K58" s="246"/>
      <c r="L58" s="40"/>
      <c r="M58" s="105" t="s">
        <v>235</v>
      </c>
      <c r="N58" s="299">
        <v>0.42</v>
      </c>
    </row>
    <row r="59" spans="1:18" ht="23.1" customHeight="1" thickBot="1" x14ac:dyDescent="0.25">
      <c r="A59" s="101"/>
      <c r="B59" s="212"/>
      <c r="C59" s="212"/>
      <c r="D59" s="212"/>
      <c r="E59" s="212"/>
      <c r="F59" s="246"/>
      <c r="G59" s="246"/>
      <c r="H59" s="246"/>
      <c r="I59" s="246"/>
      <c r="J59" s="246"/>
      <c r="K59" s="246"/>
      <c r="L59" s="40"/>
      <c r="M59" s="105" t="s">
        <v>236</v>
      </c>
      <c r="N59" s="299">
        <v>0.05</v>
      </c>
    </row>
    <row r="60" spans="1:18" ht="23.1" customHeight="1" thickBot="1" x14ac:dyDescent="0.25">
      <c r="A60" s="101"/>
      <c r="B60" s="29" t="s">
        <v>35</v>
      </c>
      <c r="C60" s="163">
        <f>IF(D58="",0,MIN(10*(D58/'MATRIZ GENERAL'!C22),10))</f>
        <v>0</v>
      </c>
      <c r="D60" s="212"/>
      <c r="E60" s="212"/>
      <c r="F60" s="246"/>
      <c r="G60" s="246"/>
      <c r="H60" s="246"/>
      <c r="I60" s="246"/>
      <c r="J60" s="246"/>
      <c r="K60" s="246"/>
      <c r="L60" s="40"/>
      <c r="M60" s="105" t="s">
        <v>95</v>
      </c>
      <c r="N60" s="299">
        <v>0.15</v>
      </c>
    </row>
    <row r="61" spans="1:18" ht="23.1" customHeight="1" x14ac:dyDescent="0.2">
      <c r="A61" s="101"/>
      <c r="B61" s="143"/>
      <c r="C61" s="144"/>
      <c r="D61" s="246"/>
      <c r="E61" s="246"/>
      <c r="F61" s="246"/>
      <c r="G61" s="246"/>
      <c r="H61" s="246"/>
      <c r="I61" s="246"/>
      <c r="J61" s="246"/>
      <c r="K61" s="246"/>
      <c r="L61" s="40"/>
      <c r="M61" s="174" t="s">
        <v>96</v>
      </c>
      <c r="N61" s="410">
        <v>0.9</v>
      </c>
    </row>
    <row r="62" spans="1:18" ht="23.1" customHeight="1" x14ac:dyDescent="0.2">
      <c r="A62" s="242"/>
      <c r="B62" s="27"/>
      <c r="C62" s="27"/>
      <c r="D62" s="27"/>
      <c r="E62" s="27"/>
      <c r="F62" s="27"/>
      <c r="G62" s="27"/>
      <c r="H62" s="212"/>
      <c r="I62" s="212"/>
      <c r="J62" s="212"/>
      <c r="K62" s="213"/>
      <c r="L62" s="40"/>
      <c r="M62" s="174" t="s">
        <v>98</v>
      </c>
      <c r="N62" s="410">
        <v>0.08</v>
      </c>
    </row>
    <row r="63" spans="1:18" ht="23.1" customHeight="1" thickBot="1" x14ac:dyDescent="0.25">
      <c r="A63" s="242"/>
      <c r="B63" s="3"/>
      <c r="C63" s="3"/>
      <c r="D63" s="3"/>
      <c r="E63" s="3"/>
      <c r="F63" s="3"/>
      <c r="G63" s="212"/>
      <c r="H63" s="212"/>
      <c r="I63" s="212"/>
      <c r="J63" s="212"/>
      <c r="K63" s="213"/>
      <c r="L63" s="40"/>
      <c r="M63" s="174" t="s">
        <v>237</v>
      </c>
      <c r="N63" s="410">
        <v>0.85</v>
      </c>
      <c r="O63" s="40"/>
      <c r="P63" s="40"/>
      <c r="Q63" s="40"/>
      <c r="R63" s="40"/>
    </row>
    <row r="64" spans="1:18" ht="23.1" customHeight="1" thickBot="1" x14ac:dyDescent="0.25">
      <c r="A64" s="242"/>
      <c r="B64" s="212"/>
      <c r="C64" s="212"/>
      <c r="D64" s="34" t="s">
        <v>25</v>
      </c>
      <c r="E64" s="165">
        <f>MIN(10,IF((C19)&gt;0,(C19),IF(C26&gt;0,C26,IF(D34&gt;0,D34,IF(C42&gt;0,C42,IF(C54&gt;0,C54,IF(C60&gt;0,C60)))))))</f>
        <v>0</v>
      </c>
      <c r="F64" s="665"/>
      <c r="G64" s="665"/>
      <c r="H64" s="665"/>
      <c r="I64" s="212"/>
      <c r="J64" s="212"/>
      <c r="K64" s="213"/>
      <c r="M64" s="174" t="s">
        <v>97</v>
      </c>
      <c r="N64" s="410">
        <v>0.81</v>
      </c>
    </row>
    <row r="65" spans="1:14" ht="15" x14ac:dyDescent="0.2">
      <c r="A65" s="242"/>
      <c r="B65" s="212"/>
      <c r="C65" s="212"/>
      <c r="D65" s="212"/>
      <c r="E65" s="212"/>
      <c r="F65" s="665"/>
      <c r="G65" s="665"/>
      <c r="H65" s="665"/>
      <c r="I65" s="212"/>
      <c r="J65" s="212"/>
      <c r="K65" s="213"/>
      <c r="M65" s="534" t="s">
        <v>376</v>
      </c>
      <c r="N65" s="533">
        <v>0.02</v>
      </c>
    </row>
    <row r="66" spans="1:14" ht="15" x14ac:dyDescent="0.2">
      <c r="A66" s="242"/>
      <c r="B66" s="212"/>
      <c r="C66" s="212"/>
      <c r="D66" s="212"/>
      <c r="E66" s="212"/>
      <c r="F66" s="212"/>
      <c r="G66" s="212"/>
      <c r="H66" s="212"/>
      <c r="I66" s="212"/>
      <c r="J66" s="212"/>
      <c r="K66" s="213"/>
      <c r="M66" s="534" t="s">
        <v>377</v>
      </c>
      <c r="N66" s="533">
        <v>0.8</v>
      </c>
    </row>
    <row r="67" spans="1:14" ht="15" x14ac:dyDescent="0.2">
      <c r="A67" s="242"/>
      <c r="B67" s="212"/>
      <c r="C67" s="212"/>
      <c r="D67" s="212"/>
      <c r="E67" s="212"/>
      <c r="F67" s="212"/>
      <c r="G67" s="212"/>
      <c r="H67" s="212"/>
      <c r="I67" s="212"/>
      <c r="J67" s="212"/>
      <c r="K67" s="213"/>
      <c r="M67" s="534" t="s">
        <v>378</v>
      </c>
      <c r="N67" s="533">
        <v>1</v>
      </c>
    </row>
    <row r="68" spans="1:14" ht="13.5" thickBot="1" x14ac:dyDescent="0.25">
      <c r="A68" s="258"/>
      <c r="B68" s="259"/>
      <c r="C68" s="259"/>
      <c r="D68" s="259"/>
      <c r="E68" s="259"/>
      <c r="F68" s="259"/>
      <c r="G68" s="259"/>
      <c r="H68" s="259"/>
      <c r="I68" s="259"/>
      <c r="J68" s="259"/>
      <c r="K68" s="260"/>
    </row>
  </sheetData>
  <sheetProtection algorithmName="SHA-512" hashValue="evdGZxTS73EDFp30SpphwMbVZn66gPk2qjTrRz52KvGABA588XNY2wGJHgjstCyw/OuR6dkIg2HSdXeLGyJfEw==" saltValue="b+97egMtMqLK3fFUj/UaQA==" spinCount="100000" sheet="1" selectLockedCells="1"/>
  <dataConsolidate/>
  <mergeCells count="28">
    <mergeCell ref="D24:E24"/>
    <mergeCell ref="B58:C58"/>
    <mergeCell ref="D38:D39"/>
    <mergeCell ref="B46:B47"/>
    <mergeCell ref="B41:C41"/>
    <mergeCell ref="B44:E44"/>
    <mergeCell ref="C46:C47"/>
    <mergeCell ref="B40:C40"/>
    <mergeCell ref="B38:C39"/>
    <mergeCell ref="D46:D47"/>
    <mergeCell ref="C30:D30"/>
    <mergeCell ref="C29:D29"/>
    <mergeCell ref="F64:H65"/>
    <mergeCell ref="A2:J2"/>
    <mergeCell ref="B32:C32"/>
    <mergeCell ref="F46:F47"/>
    <mergeCell ref="G46:G47"/>
    <mergeCell ref="B4:K5"/>
    <mergeCell ref="B11:D11"/>
    <mergeCell ref="B24:C24"/>
    <mergeCell ref="B12:C12"/>
    <mergeCell ref="B13:C13"/>
    <mergeCell ref="B14:C14"/>
    <mergeCell ref="B15:C15"/>
    <mergeCell ref="B16:C16"/>
    <mergeCell ref="B17:C17"/>
    <mergeCell ref="B31:C31"/>
    <mergeCell ref="E46:E47"/>
  </mergeCells>
  <conditionalFormatting sqref="C55 B48:D51">
    <cfRule type="expression" dxfId="8" priority="3">
      <formula>OR($B$13:$C$16&lt;&gt;"", $D$24&lt;&gt;"",$B$32&lt;&gt;"",$B$40&lt;&gt;"",$D$58&lt;&gt;"")</formula>
    </cfRule>
  </conditionalFormatting>
  <conditionalFormatting sqref="D58">
    <cfRule type="expression" dxfId="7" priority="57">
      <formula>OR($B$13:$C$16&lt;&gt;"",$D$24&lt;&gt;"",$B$32&lt;&gt;"",$B$40&lt;&gt;"",$B$48:$C$51&lt;&gt;"")</formula>
    </cfRule>
  </conditionalFormatting>
  <conditionalFormatting sqref="B40">
    <cfRule type="expression" dxfId="6" priority="58" stopIfTrue="1">
      <formula>OR($B$13:$C$16&lt;&gt;"",$D$24&lt;&gt;"",$B$32&lt;&gt;"",$B$48:$C$51&lt;&gt;"",$D$58&lt;&gt;"")</formula>
    </cfRule>
  </conditionalFormatting>
  <conditionalFormatting sqref="B32:C32">
    <cfRule type="expression" dxfId="5" priority="59">
      <formula>OR($B$13:$C$16&lt;&gt;"",$D$24&lt;&gt;"",$B$40&lt;&gt;"",$B$48:$C$51&lt;&gt;"",$D$58&lt;&gt;"")</formula>
    </cfRule>
  </conditionalFormatting>
  <conditionalFormatting sqref="B13:B16">
    <cfRule type="expression" dxfId="4" priority="60" stopIfTrue="1">
      <formula>OR($D$24&lt;&gt;"",$B$32&lt;&gt;"",$B$40&lt;&gt;"",$B$48:$C$51&lt;&gt;"",$B$48:$C$51&lt;&gt;"",$D$58&lt;&gt;"")</formula>
    </cfRule>
  </conditionalFormatting>
  <conditionalFormatting sqref="D24">
    <cfRule type="expression" dxfId="3" priority="61" stopIfTrue="1">
      <formula>OR($B$13:$C$16&lt;&gt;"",$B$32&lt;&gt;"",$B$40&lt;&gt;"",$B$48:$C$51&lt;&gt;"",$B$48:$C$51&lt;&gt;"",$D$58&lt;&gt;"")</formula>
    </cfRule>
  </conditionalFormatting>
  <dataValidations count="6">
    <dataValidation type="decimal" operator="lessThanOrEqual" allowBlank="1" showInputMessage="1" showErrorMessage="1" errorTitle="Indicadores Sectoriales" error="No se puede utilizar más de un sectorial (excepto en el caso de Desarollo de Mercado de Capitales)." sqref="B13:B16" xr:uid="{00000000-0002-0000-0800-000000000000}">
      <formula1>G24</formula1>
    </dataValidation>
    <dataValidation type="decimal" allowBlank="1" showInputMessage="1" showErrorMessage="1" sqref="D28" xr:uid="{00000000-0002-0000-0800-000001000000}">
      <formula1>0</formula1>
      <formula2>6</formula2>
    </dataValidation>
    <dataValidation type="decimal" operator="greaterThanOrEqual" allowBlank="1" showInputMessage="1" showErrorMessage="1" sqref="E56:E59" xr:uid="{00000000-0002-0000-0800-000002000000}">
      <formula1>0</formula1>
    </dataValidation>
    <dataValidation type="list" allowBlank="1" showInputMessage="1" showErrorMessage="1" sqref="B48:B51" xr:uid="{00000000-0002-0000-0800-000004000000}">
      <formula1>$M$48:$M$67</formula1>
    </dataValidation>
    <dataValidation type="list" allowBlank="1" showInputMessage="1" showErrorMessage="1" sqref="B32:C32" xr:uid="{00000000-0002-0000-0800-000005000000}">
      <formula1>$L$34:$L$36</formula1>
    </dataValidation>
    <dataValidation type="list" allowBlank="1" showInputMessage="1" showErrorMessage="1" sqref="C30:D30" xr:uid="{6E129360-D717-4ADD-AF81-FB52506DCFD8}">
      <formula1>$P$32:$P$33</formula1>
    </dataValidation>
  </dataValidations>
  <pageMargins left="0.25" right="0.25" top="0.75" bottom="0.75" header="0.3" footer="0.3"/>
  <pageSetup scale="4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6000000}">
          <x14:formula1>
            <xm:f>PARÁMETROS!$G$107:$G$126</xm:f>
          </x14:formula1>
          <xm:sqref>D24:E24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RESUMEN CASOS REALES 143</vt:lpstr>
      <vt:lpstr>RESUMEN CASOS REALES 455</vt:lpstr>
      <vt:lpstr>INSTRUCTIVO</vt:lpstr>
      <vt:lpstr>MATRIZ SIMPLIFICADA</vt:lpstr>
      <vt:lpstr>MATRIZ GENERAL</vt:lpstr>
      <vt:lpstr>Indicadores Sectoriales MEF</vt:lpstr>
      <vt:lpstr>Indicadores Sectoriales MIEM</vt:lpstr>
      <vt:lpstr>Indicadores Sectoriales MINTUR</vt:lpstr>
      <vt:lpstr>Indicadores Sectoriales MGAP</vt:lpstr>
      <vt:lpstr>PARÁMETROS</vt:lpstr>
      <vt:lpstr>CÁLCULO DE EXONERACIÓN DE IRAE</vt:lpstr>
      <vt:lpstr>'Indicadores Sectoriales MEF'!Área_de_impresión</vt:lpstr>
      <vt:lpstr>'Indicadores Sectoriales MGAP'!Área_de_impresión</vt:lpstr>
      <vt:lpstr>'Indicadores Sectoriales MIEM'!Área_de_impresión</vt:lpstr>
      <vt:lpstr>'Indicadores Sectoriales MINTUR'!Área_de_impresión</vt:lpstr>
      <vt:lpstr>'MATRIZ GENERAL'!Área_de_impresión</vt:lpstr>
      <vt:lpstr>'MATRIZ SIMPLIFICADA'!Área_de_impresión</vt:lpstr>
      <vt:lpstr>'Indicadores Sectoriales MEF'!OLE_LINK2</vt:lpstr>
      <vt:lpstr>'Indicadores Sectoriales MIEM'!Títulos_a_imprimir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Patricia Tapia</cp:lastModifiedBy>
  <cp:lastPrinted>2020-07-16T11:50:03Z</cp:lastPrinted>
  <dcterms:created xsi:type="dcterms:W3CDTF">2008-02-29T05:44:43Z</dcterms:created>
  <dcterms:modified xsi:type="dcterms:W3CDTF">2023-02-08T17:34:04Z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9d91980f-61f8-48a6-85c2-3da2d7838216</vt:lpwstr>
  </property>
</Properties>
</file>