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reyna\Desktop\Simulador corregido Descentralización\"/>
    </mc:Choice>
  </mc:AlternateContent>
  <workbookProtection workbookPassword="C1F8" lockStructure="1"/>
  <bookViews>
    <workbookView xWindow="0" yWindow="0" windowWidth="17280" windowHeight="7224" tabRatio="673" activeTab="2"/>
  </bookViews>
  <sheets>
    <sheet name="Carátula" sheetId="8" r:id="rId1"/>
    <sheet name="Instructivo" sheetId="9" r:id="rId2"/>
    <sheet name="Simulador" sheetId="1" r:id="rId3"/>
    <sheet name="Indicadores sectoriales" sheetId="7" r:id="rId4"/>
    <sheet name="Cálculo de exoneración de IRAE" sheetId="10" r:id="rId5"/>
    <sheet name="Cálculo del beneficio adicional" sheetId="11" r:id="rId6"/>
  </sheets>
  <definedNames>
    <definedName name="_xlnm._FilterDatabase" localSheetId="2" hidden="1">Simulador!$H$60:$H$87</definedName>
  </definedNames>
  <calcPr calcId="152511"/>
</workbook>
</file>

<file path=xl/calcChain.xml><?xml version="1.0" encoding="utf-8"?>
<calcChain xmlns="http://schemas.openxmlformats.org/spreadsheetml/2006/main">
  <c r="E67" i="7" l="1"/>
  <c r="E13" i="7"/>
  <c r="E62" i="7"/>
  <c r="C69" i="7"/>
  <c r="D27" i="7"/>
  <c r="C27" i="7"/>
  <c r="N18" i="11"/>
  <c r="T10" i="11"/>
  <c r="D42" i="11"/>
  <c r="D41" i="11"/>
  <c r="D40" i="11"/>
  <c r="D39" i="11"/>
  <c r="T18" i="11"/>
  <c r="T8" i="11"/>
  <c r="E101" i="1"/>
  <c r="C22" i="1"/>
  <c r="O18" i="1"/>
  <c r="D15" i="7"/>
  <c r="I46" i="1"/>
  <c r="C31" i="1"/>
  <c r="O19" i="1"/>
  <c r="D123" i="1"/>
  <c r="F123" i="1"/>
  <c r="B129" i="1"/>
  <c r="I47" i="1"/>
  <c r="I48" i="1"/>
  <c r="I49" i="1"/>
  <c r="D79" i="1"/>
  <c r="D69" i="1"/>
  <c r="L59" i="1"/>
  <c r="E95" i="1"/>
  <c r="D122" i="1" s="1"/>
  <c r="F122" i="1" s="1"/>
  <c r="F126" i="1" s="1"/>
  <c r="E98" i="1"/>
  <c r="B128" i="1"/>
  <c r="D16" i="1"/>
  <c r="C43" i="10"/>
  <c r="D43" i="10"/>
  <c r="E43" i="10"/>
  <c r="C44" i="10"/>
  <c r="C45" i="10"/>
  <c r="E45" i="10"/>
  <c r="F45" i="10"/>
  <c r="C46" i="10"/>
  <c r="D46" i="10"/>
  <c r="C47" i="10"/>
  <c r="C48" i="10"/>
  <c r="C49" i="10"/>
  <c r="E49" i="10"/>
  <c r="C50" i="10"/>
  <c r="D50" i="10"/>
  <c r="C51" i="10"/>
  <c r="C52" i="10"/>
  <c r="C53" i="10"/>
  <c r="C54" i="10"/>
  <c r="D54" i="10"/>
  <c r="C55" i="10"/>
  <c r="C56" i="10"/>
  <c r="C57" i="10"/>
  <c r="C58" i="10"/>
  <c r="D58" i="10"/>
  <c r="C59" i="10"/>
  <c r="C60" i="10"/>
  <c r="C61" i="10"/>
  <c r="E61" i="10"/>
  <c r="C62" i="10"/>
  <c r="D62" i="10"/>
  <c r="C63" i="10"/>
  <c r="C64" i="10"/>
  <c r="C65" i="10"/>
  <c r="E65" i="10"/>
  <c r="C66" i="10"/>
  <c r="D66" i="10" s="1"/>
  <c r="E66" i="10" s="1"/>
  <c r="C67" i="10"/>
  <c r="C68" i="10"/>
  <c r="C69" i="10"/>
  <c r="C70" i="10"/>
  <c r="D70" i="10"/>
  <c r="C71" i="10"/>
  <c r="C72" i="10"/>
  <c r="D44" i="10"/>
  <c r="E44" i="10"/>
  <c r="F44" i="10"/>
  <c r="G44" i="10"/>
  <c r="D45" i="10"/>
  <c r="D47" i="10"/>
  <c r="D48" i="10"/>
  <c r="E48" i="10"/>
  <c r="F48" i="10"/>
  <c r="G48" i="10"/>
  <c r="D49" i="10"/>
  <c r="D51" i="10"/>
  <c r="D52" i="10"/>
  <c r="E52" i="10"/>
  <c r="F52" i="10"/>
  <c r="G52" i="10"/>
  <c r="D53" i="10"/>
  <c r="E54" i="10"/>
  <c r="F54" i="10"/>
  <c r="D55" i="10"/>
  <c r="D56" i="10"/>
  <c r="E56" i="10"/>
  <c r="F56" i="10"/>
  <c r="G56" i="10"/>
  <c r="D57" i="10"/>
  <c r="D59" i="10"/>
  <c r="D60" i="10"/>
  <c r="E60" i="10"/>
  <c r="F60" i="10"/>
  <c r="G60" i="10"/>
  <c r="D61" i="10"/>
  <c r="D63" i="10"/>
  <c r="D64" i="10"/>
  <c r="E64" i="10"/>
  <c r="F64" i="10"/>
  <c r="G64" i="10"/>
  <c r="D65" i="10"/>
  <c r="D67" i="10"/>
  <c r="D68" i="10"/>
  <c r="E68" i="10"/>
  <c r="F68" i="10"/>
  <c r="G68" i="10"/>
  <c r="D69" i="10"/>
  <c r="E70" i="10"/>
  <c r="F70" i="10"/>
  <c r="D71" i="10"/>
  <c r="D72" i="10"/>
  <c r="E72" i="10"/>
  <c r="F72" i="10"/>
  <c r="G72" i="10"/>
  <c r="H50" i="1"/>
  <c r="G50" i="1"/>
  <c r="F50" i="1"/>
  <c r="E50" i="1"/>
  <c r="E104" i="1"/>
  <c r="C15" i="7"/>
  <c r="G134" i="1"/>
  <c r="L60" i="1"/>
  <c r="L61" i="1"/>
  <c r="F65" i="10"/>
  <c r="F49" i="10"/>
  <c r="H48" i="10"/>
  <c r="H64" i="10"/>
  <c r="I50" i="1"/>
  <c r="F43" i="10"/>
  <c r="G43" i="10"/>
  <c r="H43" i="10"/>
  <c r="H72" i="10"/>
  <c r="H56" i="10"/>
  <c r="F61" i="10"/>
  <c r="G54" i="10"/>
  <c r="H54" i="10"/>
  <c r="G70" i="10"/>
  <c r="E62" i="10"/>
  <c r="E46" i="10"/>
  <c r="H68" i="10"/>
  <c r="H52" i="10"/>
  <c r="E58" i="10"/>
  <c r="E71" i="10"/>
  <c r="E67" i="10"/>
  <c r="E63" i="10"/>
  <c r="E59" i="10"/>
  <c r="E55" i="10"/>
  <c r="E51" i="10"/>
  <c r="E47" i="10"/>
  <c r="H70" i="10"/>
  <c r="H60" i="10"/>
  <c r="H44" i="10"/>
  <c r="E50" i="10"/>
  <c r="E69" i="10"/>
  <c r="E57" i="10"/>
  <c r="E53" i="10"/>
  <c r="G45" i="10"/>
  <c r="H45" i="10"/>
  <c r="G49" i="10"/>
  <c r="H49" i="10"/>
  <c r="G61" i="10"/>
  <c r="H61" i="10"/>
  <c r="G65" i="10"/>
  <c r="H65" i="10"/>
  <c r="F57" i="10"/>
  <c r="G57" i="10"/>
  <c r="H57" i="10"/>
  <c r="F59" i="10"/>
  <c r="G59" i="10"/>
  <c r="H59" i="10"/>
  <c r="H69" i="10"/>
  <c r="F69" i="10"/>
  <c r="G69" i="10"/>
  <c r="F47" i="10"/>
  <c r="G47" i="10"/>
  <c r="H47" i="10"/>
  <c r="H62" i="10"/>
  <c r="F62" i="10"/>
  <c r="G62" i="10"/>
  <c r="F53" i="10"/>
  <c r="G53" i="10"/>
  <c r="H53" i="10"/>
  <c r="F55" i="10"/>
  <c r="G55" i="10"/>
  <c r="H55" i="10"/>
  <c r="F71" i="10"/>
  <c r="G71" i="10"/>
  <c r="H71" i="10"/>
  <c r="F58" i="10"/>
  <c r="G58" i="10"/>
  <c r="H58" i="10"/>
  <c r="H46" i="10"/>
  <c r="F46" i="10"/>
  <c r="G46" i="10"/>
  <c r="F63" i="10"/>
  <c r="G63" i="10"/>
  <c r="H63" i="10"/>
  <c r="H50" i="10"/>
  <c r="F50" i="10"/>
  <c r="G50" i="10"/>
  <c r="F51" i="10"/>
  <c r="G51" i="10"/>
  <c r="H51" i="10"/>
  <c r="F67" i="10"/>
  <c r="G67" i="10"/>
  <c r="H67" i="10"/>
  <c r="C38" i="7"/>
  <c r="D124" i="1"/>
  <c r="F124" i="1"/>
  <c r="E51" i="7"/>
  <c r="E59" i="7"/>
  <c r="D121" i="1"/>
  <c r="F121" i="1"/>
  <c r="E75" i="7"/>
  <c r="D114" i="1"/>
  <c r="D125" i="1"/>
  <c r="F125" i="1"/>
  <c r="R26" i="11"/>
  <c r="I41" i="11" s="1"/>
  <c r="N41" i="11" s="1"/>
  <c r="F66" i="10" l="1"/>
  <c r="G66" i="10" s="1"/>
  <c r="H66" i="10" s="1"/>
  <c r="G126" i="1"/>
  <c r="D131" i="1"/>
  <c r="R22" i="11"/>
  <c r="I40" i="11"/>
  <c r="N40" i="11" s="1"/>
  <c r="I39" i="11"/>
  <c r="N39" i="11" s="1"/>
  <c r="R24" i="11" l="1"/>
  <c r="I42" i="11" s="1"/>
  <c r="N42" i="11" s="1"/>
  <c r="E131" i="1"/>
  <c r="H131" i="1" s="1"/>
  <c r="D134" i="1" s="1"/>
  <c r="D137" i="1"/>
  <c r="R45" i="11" l="1"/>
  <c r="R47" i="11" s="1"/>
  <c r="R49" i="11" s="1"/>
  <c r="I38" i="10"/>
  <c r="I43" i="10" s="1"/>
  <c r="E137" i="1"/>
  <c r="H137" i="1" s="1"/>
  <c r="N9" i="10"/>
  <c r="I35" i="10" s="1"/>
  <c r="I44" i="10" l="1"/>
  <c r="J43" i="10"/>
  <c r="I45" i="10" l="1"/>
  <c r="J44" i="10"/>
  <c r="J45" i="10" l="1"/>
  <c r="I46" i="10"/>
  <c r="I47" i="10" l="1"/>
  <c r="J46" i="10"/>
  <c r="J47" i="10" l="1"/>
  <c r="I48" i="10"/>
  <c r="J48" i="10" l="1"/>
  <c r="I49" i="10"/>
  <c r="I50" i="10" l="1"/>
  <c r="J49" i="10"/>
  <c r="I51" i="10" l="1"/>
  <c r="J50" i="10"/>
  <c r="J51" i="10" l="1"/>
  <c r="I52" i="10"/>
  <c r="J52" i="10" l="1"/>
  <c r="I53" i="10"/>
  <c r="J53" i="10" l="1"/>
  <c r="I54" i="10"/>
  <c r="I55" i="10" l="1"/>
  <c r="J54" i="10"/>
  <c r="I56" i="10" l="1"/>
  <c r="J55" i="10"/>
  <c r="J56" i="10" l="1"/>
  <c r="I57" i="10"/>
  <c r="J57" i="10" l="1"/>
  <c r="I58" i="10"/>
  <c r="J58" i="10" l="1"/>
  <c r="I59" i="10"/>
  <c r="I60" i="10" l="1"/>
  <c r="J59" i="10"/>
  <c r="J60" i="10" l="1"/>
  <c r="I61" i="10"/>
  <c r="J61" i="10" l="1"/>
  <c r="I62" i="10"/>
  <c r="I63" i="10" l="1"/>
  <c r="J62" i="10"/>
  <c r="J63" i="10" l="1"/>
  <c r="I64" i="10"/>
  <c r="I65" i="10" l="1"/>
  <c r="J64" i="10"/>
  <c r="I66" i="10" l="1"/>
  <c r="J65" i="10"/>
  <c r="I67" i="10" l="1"/>
  <c r="J66" i="10"/>
  <c r="J67" i="10" l="1"/>
  <c r="I68" i="10"/>
  <c r="I69" i="10" l="1"/>
  <c r="J68" i="10"/>
  <c r="I70" i="10" l="1"/>
  <c r="J69" i="10"/>
  <c r="I71" i="10" l="1"/>
  <c r="J70" i="10"/>
  <c r="I72" i="10" l="1"/>
  <c r="J72" i="10" s="1"/>
  <c r="J71" i="10"/>
</calcChain>
</file>

<file path=xl/sharedStrings.xml><?xml version="1.0" encoding="utf-8"?>
<sst xmlns="http://schemas.openxmlformats.org/spreadsheetml/2006/main" count="296" uniqueCount="252">
  <si>
    <t>INVERSIÓN EN UI</t>
  </si>
  <si>
    <t>INVERSIÓN EN U$S</t>
  </si>
  <si>
    <t xml:space="preserve">Categoría </t>
  </si>
  <si>
    <t>Nivel de Calificación</t>
  </si>
  <si>
    <t>PUNTAJE</t>
  </si>
  <si>
    <t>A</t>
  </si>
  <si>
    <t>Calificación Alta</t>
  </si>
  <si>
    <t>B</t>
  </si>
  <si>
    <t>Calificación Media Alta</t>
  </si>
  <si>
    <t>C</t>
  </si>
  <si>
    <t>Calificación Media</t>
  </si>
  <si>
    <t>D</t>
  </si>
  <si>
    <t>Calificación Baja</t>
  </si>
  <si>
    <t>TOTAL</t>
  </si>
  <si>
    <t>Salario pagado</t>
  </si>
  <si>
    <t>S.Nominal &gt; 20 BPC</t>
  </si>
  <si>
    <t>10 BPC &lt; S.N. ≤ 20 BPC</t>
  </si>
  <si>
    <t>5 BPC &lt; S.N. ≤ 10 BPC</t>
  </si>
  <si>
    <t>S.Nominal ≤ 5 BPC</t>
  </si>
  <si>
    <t>Puntaje</t>
  </si>
  <si>
    <t>Ciudad Vieja</t>
  </si>
  <si>
    <t>Centro</t>
  </si>
  <si>
    <t>Barrio Sur</t>
  </si>
  <si>
    <t>La Aguada</t>
  </si>
  <si>
    <t>Villa Muñoz, Goes, Retiro</t>
  </si>
  <si>
    <t>Cordón</t>
  </si>
  <si>
    <t>Palermo</t>
  </si>
  <si>
    <t>Parque Rodó</t>
  </si>
  <si>
    <t>Tres Cruces</t>
  </si>
  <si>
    <t>La Comercial</t>
  </si>
  <si>
    <t>Larrañaga</t>
  </si>
  <si>
    <t>La Blanqueada</t>
  </si>
  <si>
    <t>Parque Batlle, Villa Dolores</t>
  </si>
  <si>
    <t>Pocitos</t>
  </si>
  <si>
    <t>Punta Carretas</t>
  </si>
  <si>
    <t>Unión</t>
  </si>
  <si>
    <t>Buceo</t>
  </si>
  <si>
    <t>Malvín</t>
  </si>
  <si>
    <t>Malvín Norte</t>
  </si>
  <si>
    <t>Las Canteras</t>
  </si>
  <si>
    <t>Punta Gorda</t>
  </si>
  <si>
    <t>Carrasco</t>
  </si>
  <si>
    <t>Carrasco Norte</t>
  </si>
  <si>
    <t>Bañados de Carrasco</t>
  </si>
  <si>
    <t>Flor de Maroñas</t>
  </si>
  <si>
    <t>Maroñas, Parque Guaraní</t>
  </si>
  <si>
    <t>Villa Española</t>
  </si>
  <si>
    <t>Ituzaingó</t>
  </si>
  <si>
    <t>Castro (o Pérez) Castellanos</t>
  </si>
  <si>
    <t>Mercado Modelo, Bolívar</t>
  </si>
  <si>
    <t>Brazo Oriental</t>
  </si>
  <si>
    <t>Jacinto Vera</t>
  </si>
  <si>
    <t>La Figurita</t>
  </si>
  <si>
    <t>Reducto</t>
  </si>
  <si>
    <t>Capurro, Bella Vista, Arroyo Seco</t>
  </si>
  <si>
    <t>Prado, Nueva Savona</t>
  </si>
  <si>
    <t>Atahualpa</t>
  </si>
  <si>
    <t>Aires Puros</t>
  </si>
  <si>
    <t>Paso de las Duranas</t>
  </si>
  <si>
    <t>Belvedere</t>
  </si>
  <si>
    <t>La Teja</t>
  </si>
  <si>
    <t>Tres Ombúes, Pueblo Victoria</t>
  </si>
  <si>
    <t>Casabó, Pajas Blancas</t>
  </si>
  <si>
    <t>La Paloma, Tomkinson, Rincón del Cerro</t>
  </si>
  <si>
    <t>Paso de la Arena, Los Bulevares, Santiago Vázquez</t>
  </si>
  <si>
    <t>Nuevo París</t>
  </si>
  <si>
    <t>Conciliación</t>
  </si>
  <si>
    <t>Sayago</t>
  </si>
  <si>
    <t>Peñarol, Lavalleja</t>
  </si>
  <si>
    <t>Colón (Centro y Noroeste)</t>
  </si>
  <si>
    <t>Lezica, Melilla</t>
  </si>
  <si>
    <t>Colón (Sudeste), Abayubá</t>
  </si>
  <si>
    <t>Manga, Toledo Chico</t>
  </si>
  <si>
    <t>Casavalle, Barrio Borro</t>
  </si>
  <si>
    <t>Las Acacias</t>
  </si>
  <si>
    <t>Jardines del Hipódromo</t>
  </si>
  <si>
    <t>Piedras Blancas</t>
  </si>
  <si>
    <t>Manga</t>
  </si>
  <si>
    <t>Punta de Rieles, Bella Italia</t>
  </si>
  <si>
    <t>Salto</t>
  </si>
  <si>
    <t>Durazno</t>
  </si>
  <si>
    <t>Tacuarembo</t>
  </si>
  <si>
    <t>Rivera</t>
  </si>
  <si>
    <t>Treinta y Tres</t>
  </si>
  <si>
    <t>Lavalleja</t>
  </si>
  <si>
    <t>Soriano</t>
  </si>
  <si>
    <t>Rocha</t>
  </si>
  <si>
    <t>Florida</t>
  </si>
  <si>
    <t>Canelones</t>
  </si>
  <si>
    <t>San José</t>
  </si>
  <si>
    <t>Flores</t>
  </si>
  <si>
    <t>Colonia</t>
  </si>
  <si>
    <t>Maldonado</t>
  </si>
  <si>
    <t>Paysandú</t>
  </si>
  <si>
    <t>Rio Negro</t>
  </si>
  <si>
    <t>Cerro Largo</t>
  </si>
  <si>
    <t xml:space="preserve">Artigas </t>
  </si>
  <si>
    <t>Número de empleados nuevos 
de sexo femenino</t>
  </si>
  <si>
    <t>Número de empleados nuevos 
del Sector Agropecuario</t>
  </si>
  <si>
    <t>SECTOR</t>
  </si>
  <si>
    <t>NOMBRE</t>
  </si>
  <si>
    <t>NÚMERO DE EMPLEADOS</t>
  </si>
  <si>
    <t>UI</t>
  </si>
  <si>
    <t>El valor corresponde al del último día del mes anterior al momento en que se presente el proyecto ante la COMAP.</t>
  </si>
  <si>
    <t>3.1 - GENERACIÓN DE EMPLEO</t>
  </si>
  <si>
    <t>3.2 - AUMENTO DE EXPORTACIONES</t>
  </si>
  <si>
    <t>Descentralización</t>
  </si>
  <si>
    <t>3.3 - DESCENTRALIZACIÓN</t>
  </si>
  <si>
    <t>Departamento donde se localiza la inversión:</t>
  </si>
  <si>
    <t>Objetivos</t>
  </si>
  <si>
    <t>Fórmula de cálculo</t>
  </si>
  <si>
    <t>Ponderación</t>
  </si>
  <si>
    <t xml:space="preserve">Puntaje final </t>
  </si>
  <si>
    <t xml:space="preserve">Empleo  </t>
  </si>
  <si>
    <t xml:space="preserve">IPD interior 
IDH Montevideo 
Anexo V </t>
  </si>
  <si>
    <t>Exportaciones</t>
  </si>
  <si>
    <t>Producción más limpia 
ó Inversión en I+D+i</t>
  </si>
  <si>
    <t>1 punto = 5% de P+L en total invertido 
ó 1 punto = 5% de I+D en total invertido</t>
  </si>
  <si>
    <t>Indicador Sectorial</t>
  </si>
  <si>
    <t xml:space="preserve">Ver Anexo IV </t>
  </si>
  <si>
    <t>PUNTAJE FINAL</t>
  </si>
  <si>
    <t>EMPRESA NUEVA</t>
  </si>
  <si>
    <t>PORCENTAJE DE  EXONERACIÓN DE IRAE</t>
  </si>
  <si>
    <t>EXONERACIÓN EN UI</t>
  </si>
  <si>
    <t>PLAZO DE EXONERACIÓN DE IRAE</t>
  </si>
  <si>
    <t>MYPE</t>
  </si>
  <si>
    <t>SI</t>
  </si>
  <si>
    <t>Montevideo</t>
  </si>
  <si>
    <t>NO</t>
  </si>
  <si>
    <t>Interior (Ciudades con -5.000 hab.)</t>
  </si>
  <si>
    <t>Interior (Ciudades con +5.000 hab.)</t>
  </si>
  <si>
    <t>Barrio</t>
  </si>
  <si>
    <t>Departamento</t>
  </si>
  <si>
    <t>Agropecuario</t>
  </si>
  <si>
    <t>Inversión financiada con emisión de acciones o certificados (en UI)</t>
  </si>
  <si>
    <t>Inversión financiada con emisión de títulos de deuda (en UI)</t>
  </si>
  <si>
    <t xml:space="preserve">Trabajadores capacitados </t>
  </si>
  <si>
    <t>1.4  - DESARROLLO DEL MERCADO DE CAPITALES</t>
  </si>
  <si>
    <t xml:space="preserve">1.4.1 - Inversión financiada con emisión de acciones o certificados de participación a través del mercado local. </t>
  </si>
  <si>
    <t>1.4.2 - Inversión financiada mediante la emisión de títulos de deuda en el mercado local.</t>
  </si>
  <si>
    <t>1.2 - DIFERENCIACIÓN DE PRODUCTOS Y PROCESOS</t>
  </si>
  <si>
    <t>De acuerdo a las certificaciones oficiales o de reconocimiento internacional la empresa debe asignar un puntaje (0 ó 5 puntos).</t>
  </si>
  <si>
    <t>1.3 - CAPACITACIÓN DE TRABAJADORES RURALES</t>
  </si>
  <si>
    <t>Exportaciones directas</t>
  </si>
  <si>
    <t>Cebada</t>
  </si>
  <si>
    <t>Girasol</t>
  </si>
  <si>
    <t>Soja</t>
  </si>
  <si>
    <t>Trigo</t>
  </si>
  <si>
    <t>Arroz</t>
  </si>
  <si>
    <t>Maíz</t>
  </si>
  <si>
    <t>Cítricos</t>
  </si>
  <si>
    <t>Manzana</t>
  </si>
  <si>
    <t>Pera</t>
  </si>
  <si>
    <t>Arándanos</t>
  </si>
  <si>
    <t>Coeficiente</t>
  </si>
  <si>
    <t>Tipo de Cambio ($/U$S)</t>
  </si>
  <si>
    <t>Aplica</t>
  </si>
  <si>
    <t>Beneficio adicional para el Sector Lácteo.</t>
  </si>
  <si>
    <t xml:space="preserve">   (Para establecer la categoría de cada empresa se debe completar la cotización de la UI)</t>
  </si>
  <si>
    <t>Villa García, Manga Rural</t>
  </si>
  <si>
    <t>(A los efectos del simulador debe optarse necesariamente por una única localización)</t>
  </si>
  <si>
    <t>1 - INDICADORES SECTORIALES - AGROPECUARIO</t>
  </si>
  <si>
    <t>SIMULADOR DE BENEFICIOS FISCALES</t>
  </si>
  <si>
    <t>Número de empleados nuevos menores de 24 
ó mayores de 50 años</t>
  </si>
  <si>
    <t>INSTRUCTIVO - SIMULADOR PARA EL SECTOR AGROPECUARIO</t>
  </si>
  <si>
    <t>Link al INE (UI)</t>
  </si>
  <si>
    <t>* La empresa debe optar por uno de los indicadores</t>
  </si>
  <si>
    <t xml:space="preserve">** Cuando la inversión sea pasible de obtener puntos por el Indicador 1.4  se podrá sumar esos puntos a los obtenidos en otro indicador. La sumatoria no podrá superar los 10 puntos. </t>
  </si>
  <si>
    <t>1 - CÁLCULO DE EXONERACIÓN DE IRAE</t>
  </si>
  <si>
    <t>Año</t>
  </si>
  <si>
    <t>Tasa de IRAE                (b)</t>
  </si>
  <si>
    <t>IRAE que 
debería pagar 
(en UI)
( c )=(a*b)</t>
  </si>
  <si>
    <t>Tasa Efectiva de IRAE                          (d)</t>
  </si>
  <si>
    <t>IRAE a pagar
(en UI)                       (e)=(a*d)</t>
  </si>
  <si>
    <t>Exoneración  de IRAE  
(en UI)               (f)=(c-e)</t>
  </si>
  <si>
    <t>SALDO Exonerable
(en UI)</t>
  </si>
  <si>
    <t xml:space="preserve"> </t>
  </si>
  <si>
    <t>Resultado fiscal proyectada
(en $)</t>
  </si>
  <si>
    <t xml:space="preserve">correspondientes a futuros ejercicios fiscales.  </t>
  </si>
  <si>
    <t>3.5 - INDICADORES SECTORIALES</t>
  </si>
  <si>
    <t>EXPORTACIONES ANUALES SIN PROYECTO (EN U$S)
(Ver circular 2/09 y 5/10)</t>
  </si>
  <si>
    <t>PROMEDIO ANUAL DE EXPORTACIONES  
CON PROYECTO (EN U$S) - Para los siguientes 5 años</t>
  </si>
  <si>
    <t>PROMEDIO ANUAL DE FACTURACIÓN EN PLAZA 
CON PROYECTO (EN U$S)</t>
  </si>
  <si>
    <t>FACTURACIÓN EN PLAZA 
SIN PROYECTO (EN U$S)</t>
  </si>
  <si>
    <t>Ganado vacuno</t>
  </si>
  <si>
    <t>Ganado ovino</t>
  </si>
  <si>
    <t>Pollos</t>
  </si>
  <si>
    <t>Lana</t>
  </si>
  <si>
    <t>Leche</t>
  </si>
  <si>
    <t>Uva para vino</t>
  </si>
  <si>
    <t>Madera de montes cultivados</t>
  </si>
  <si>
    <t>Producción apícola</t>
  </si>
  <si>
    <t>INVERSIÓN EN P+ L O I+D+I (en UI)</t>
  </si>
  <si>
    <t xml:space="preserve">3.4 - INVERSIÓN EN UTILIZACIÓN DE TECNOLOGÍAS LIMPIAS (P+L) O INCREMENTO DE INVESTIGACIÓN Y DESARROLLO E INNOVACIÓN (I+D+I) </t>
  </si>
  <si>
    <t>Renta Generada  
(en UI)                   
 (a)</t>
  </si>
  <si>
    <t>Para obtener el cálculo de exoneración de IRAE que la empresa podrá utilizar debe completar las celdas habilitadas con la proyección de su renta (en pesos uruguayos)</t>
  </si>
  <si>
    <t>(En hoja Indicadores sectoriales)</t>
  </si>
  <si>
    <t>Exportaciones indirectas (exclusivamente para productores agropecuarios y/o la forestales)</t>
  </si>
  <si>
    <t>*</t>
  </si>
  <si>
    <r>
      <t>E</t>
    </r>
    <r>
      <rPr>
        <sz val="10"/>
        <rFont val="Arial"/>
      </rPr>
      <t xml:space="preserve">quivalentes a puestos de 40 horas semanales en promedio anual para los 5 años </t>
    </r>
  </si>
  <si>
    <t>**</t>
  </si>
  <si>
    <t>Equivalente a cantidad de personas en el promedio de 5 años, independientemente del horario</t>
  </si>
  <si>
    <t>Características de puestos de trabajo a generar que otorgan incentivos adicionales (**)</t>
  </si>
  <si>
    <t>Número de empleados a contratar (*)</t>
  </si>
  <si>
    <t xml:space="preserve">UCEs / (IEUI) ^ 1/2 </t>
  </si>
  <si>
    <t>(A los efectos del simulador la empresa puede aplicar este indicador como máximo para dos productos.)</t>
  </si>
  <si>
    <t>EN PARQUE INDUSTRIAL</t>
  </si>
  <si>
    <t>FACTURACIÓN ANUAL (en $)</t>
  </si>
  <si>
    <t>INVERSIÓN EN PARQUE INDUSTRIAL EN UI</t>
  </si>
  <si>
    <r>
      <t xml:space="preserve">La </t>
    </r>
    <r>
      <rPr>
        <b/>
        <i/>
        <sz val="12"/>
        <color indexed="23"/>
        <rFont val="Arial"/>
        <family val="2"/>
      </rPr>
      <t xml:space="preserve">Unidad de Apoyo al Sector Privado del Ministerio de Economía y Finanzas (UnASeP) </t>
    </r>
    <r>
      <rPr>
        <sz val="12"/>
        <color indexed="23"/>
        <rFont val="Arial"/>
        <family val="2"/>
      </rPr>
      <t>p</t>
    </r>
    <r>
      <rPr>
        <sz val="12"/>
        <color indexed="23"/>
        <rFont val="Arial"/>
        <family val="2"/>
      </rPr>
      <t xml:space="preserve">one a disposición del público el simulador de beneficios fiscales para los proyectos de inversión que se presenten en el marco de la Ley Nº 16.906, en su Nueva Reglamentación (Decreto Nº 002/012). 
El simulador pretende simplificar el cálculo de las exoneraciones fiscales que la empresa podrá acceder mediante el Régimen de Inversiones. </t>
    </r>
    <r>
      <rPr>
        <b/>
        <i/>
        <sz val="12"/>
        <color indexed="23"/>
        <rFont val="Arial"/>
        <family val="2"/>
      </rPr>
      <t xml:space="preserve">Los resultados y/o expresiones brindados por el simulador no representan la resolución definitiva de cada Ministerio evaluador. </t>
    </r>
    <r>
      <rPr>
        <sz val="12"/>
        <color indexed="23"/>
        <rFont val="Arial"/>
        <family val="2"/>
      </rPr>
      <t xml:space="preserve">
El simulador se encuentra disponible para los cinco giros de actividad económica que pueden aplicar la mencionada normativa. Cada uno de ellos presenta diferencias, por lo que la elección entre éstos determinará las opciones que la empresa podrá utilizar. 
Se recomienda la lectura de los Criterios básicos generales de funcionamiento así como de los Anexos correspondientes, para la mejor utilización del programa. A su vez, en la hoja </t>
    </r>
    <r>
      <rPr>
        <i/>
        <sz val="12"/>
        <color indexed="23"/>
        <rFont val="Arial"/>
        <family val="2"/>
      </rPr>
      <t>Instructivo</t>
    </r>
    <r>
      <rPr>
        <sz val="12"/>
        <color indexed="23"/>
        <rFont val="Arial"/>
        <family val="2"/>
      </rPr>
      <t xml:space="preserve"> se detallan los pasos a seguir para completar el simulador.
Para utilizar el simulador se deben completar solamente las celdas de color naranja, y se debe 
respetar el orden establecido. Para aplicar el Indicador sectorial la empresa debe completar los datos 
de la hoja: Indicadores sectoriales. 
Ante cualquier consulta, comunicarse con la UnASeP, al teléfono 2915 81 67 o por correo 
electrónico a unasep@mef.gub.uy.</t>
    </r>
  </si>
  <si>
    <t>SECCIÓN 1 - CARACTERÍSTICAS DE LA EMPRESA</t>
  </si>
  <si>
    <t>SECCIÓN 2 - MONTO DEL PROYECTO DE INVERSIÓN</t>
  </si>
  <si>
    <t>SECCIÓN 3 - INDICADORES</t>
  </si>
  <si>
    <t>SECCIÓN 4 - MATRIZ DE INDICADORES – EXONERACIÓN DE IRAE</t>
  </si>
  <si>
    <t xml:space="preserve">Exp. en millones de U$S 
/ (0,2 * (IEU$S) ^ 2/3) 
</t>
  </si>
  <si>
    <t>IEUI = Inversión elegible en millones de UI; IEU$S = Inversión elegible en millones de dólares; UCE : Unidad de Cuenta de Empleo; IDP: Índice de pobreza departamental; e IDH: Índice de desarrollo humano.</t>
  </si>
  <si>
    <t>Cerro</t>
  </si>
  <si>
    <t xml:space="preserve">Cerrito </t>
  </si>
  <si>
    <t>Link BCU (Tipo de Cambio U$S)</t>
  </si>
  <si>
    <t>1 - CÁLCULO DEL BENEFICIO ADICIONAL EN EXONERACIÓN DE IRAE</t>
  </si>
  <si>
    <t>A efectos de impulsar la presentación de nuevos proyectos así como de promover la ejecución de inversiones comprometidas, el Decreto 299/015 establece dos diferentes mecanismos de incremento del beneficio de IRAE que reglamenta los Decretos 455/007 y 002/012
El Decreto 299/015 dispone que los proyectos que se presenten dentro del período 1º de diciembre de 2015 y 31 de diciembre de 2016 obtendrán un incremento en un 10% del porcentaje de exoneración de IRAE que resulte de la aplicación de la matriz de indicadores. Este beneficio será aplicable a las inversiones ejecutadas hasta el 31 de diciembre de 2017, siempre que las mismas representen al menos el 75% de la inversión total comprometida del proyecto.
Por otro lado se establece que las inversiones ejecutadas entre el 1º de diciembre de 2015 y 31 de diciembre de 2016 se computarán por el 120% del monto invertido a los efectos del cómputo del monto exonerado del IRAE. Este beneficio es aplicable tanto a proyectos presentados al amparo del Decreto 455/007 como del Decreto 002/012.
Aquellos proyectos que se presenten dentro del período 1º de diciembre de 2015 y 31 de diciembre 2016 podrán acumular ambos beneficios para aquellas inversiones ejecutadas en ese mismo período.</t>
  </si>
  <si>
    <t>Fecha de presentación del proyecto</t>
  </si>
  <si>
    <t>Inversión entre el 1-06-2015 y el 30-11-2015 (en UI)</t>
  </si>
  <si>
    <t>Inversión entre el 1-12-2015 y el 31-12-2016 (en UI)</t>
  </si>
  <si>
    <t>Inversión entre el 1-01-2017 y el 31-12-2017 (en UI)</t>
  </si>
  <si>
    <t>Inversión posterior al 31-12-2017 (en UI)</t>
  </si>
  <si>
    <t>TOTAL INVERSIÓN (EN UI)</t>
  </si>
  <si>
    <t>Puntaje final de la Matriz de Indicadores:</t>
  </si>
  <si>
    <t>Porcentaje de Exoneración de IRAE</t>
  </si>
  <si>
    <t>Porcentaje de Exoneración de IRAE con beneficio adicional</t>
  </si>
  <si>
    <t>Casos aplicables según tipo de inversión:</t>
  </si>
  <si>
    <t>A)</t>
  </si>
  <si>
    <t>La inversión que se realice entre el 1/06/15 y 30/11/15, se computará por el 100% y se le aplicará, cuando corresponda, el porcentaje de exoneración de IRAE con beneficio adicional.</t>
  </si>
  <si>
    <t>B)</t>
  </si>
  <si>
    <t>La inversión que se realice entre el 1/12/15 y 31/12/16, se computará por el 120% y se le aplicará, cuando corresponda, el porcentaje de exoneración de IRAE con beneficio adicional.</t>
  </si>
  <si>
    <t>C)</t>
  </si>
  <si>
    <t>La inversión que se realice entre el 1/01/17 y 31/12/17, se computará por el 100% y se le aplicará, cuando corresponda, el porcentaje de exoneración de IRAE con beneficio adicional.</t>
  </si>
  <si>
    <t>D)</t>
  </si>
  <si>
    <t>La inversión que se realice luego del 31/12/17, se computará por el 100% y se le aplicará el porcentaje de exoneración de IRAE original.</t>
  </si>
  <si>
    <t>Caso</t>
  </si>
  <si>
    <t>Inversión en UI</t>
  </si>
  <si>
    <t>% de IRAE</t>
  </si>
  <si>
    <t>Monto de Exoneración</t>
  </si>
  <si>
    <t>Exoneración de IRAE sin régimen transitorio:</t>
  </si>
  <si>
    <t>Exoneración de IRAE con régimen transitorio:</t>
  </si>
  <si>
    <t>Incremento total del beneficio de IRAE:</t>
  </si>
  <si>
    <t>Link al BPS (BPC)</t>
  </si>
  <si>
    <t>INVERSIÓN EN ENERGÍAS RENOVABLES (en UI)</t>
  </si>
  <si>
    <t>Diferenciación de productos y procesos</t>
  </si>
  <si>
    <t xml:space="preserve">1.5 - NIVEL TECNOLÓGICO DEL PRODUCTO ELABORADO. </t>
  </si>
  <si>
    <t>Inversión en ACC (en UI)</t>
  </si>
  <si>
    <t>1.1 - INVERSIONES EN ADAPTACIÓN AL CAMBIO CLIMÁTICO (ACC):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</si>
</sst>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 _€_-;\-* #,##0\ _€_-;_-* &quot;-&quot;??\ _€_-;_-@_-"/>
    <numFmt numFmtId="165" formatCode="0.0000"/>
  </numFmts>
  <fonts count="38" x14ac:knownFonts="1">
    <font>
      <sz val="10"/>
      <name val="Arial"/>
    </font>
    <font>
      <sz val="10"/>
      <name val="Arial"/>
    </font>
    <font>
      <sz val="8"/>
      <name val="Arial"/>
      <family val="2"/>
    </font>
    <font>
      <b/>
      <sz val="10"/>
      <name val="Arial"/>
      <family val="2"/>
    </font>
    <font>
      <b/>
      <i/>
      <sz val="10"/>
      <name val="Arial"/>
      <family val="2"/>
    </font>
    <font>
      <sz val="10"/>
      <name val="Arial"/>
      <family val="2"/>
    </font>
    <font>
      <b/>
      <sz val="10"/>
      <color indexed="12"/>
      <name val="Bookman Old Style"/>
      <family val="1"/>
    </font>
    <font>
      <sz val="10"/>
      <color indexed="12"/>
      <name val="Bookman Old Style"/>
      <family val="1"/>
    </font>
    <font>
      <b/>
      <sz val="12"/>
      <name val="Arial"/>
      <family val="2"/>
    </font>
    <font>
      <u/>
      <sz val="11"/>
      <color indexed="12"/>
      <name val="Calibri"/>
      <family val="2"/>
    </font>
    <font>
      <b/>
      <sz val="10"/>
      <name val="Arial"/>
      <family val="2"/>
    </font>
    <font>
      <sz val="10"/>
      <name val="Arial"/>
      <family val="2"/>
    </font>
    <font>
      <u/>
      <sz val="10"/>
      <name val="Arial"/>
      <family val="2"/>
    </font>
    <font>
      <sz val="8"/>
      <name val="Arial"/>
      <family val="2"/>
    </font>
    <font>
      <b/>
      <sz val="13"/>
      <name val="Arial"/>
      <family val="2"/>
    </font>
    <font>
      <b/>
      <i/>
      <u/>
      <sz val="10"/>
      <name val="Arial"/>
      <family val="2"/>
    </font>
    <font>
      <u/>
      <sz val="10"/>
      <name val="Arial"/>
      <family val="2"/>
    </font>
    <font>
      <i/>
      <sz val="10"/>
      <name val="Arial"/>
      <family val="2"/>
    </font>
    <font>
      <b/>
      <sz val="12"/>
      <color indexed="9"/>
      <name val="Arial"/>
      <family val="2"/>
    </font>
    <font>
      <b/>
      <i/>
      <u/>
      <sz val="11"/>
      <name val="Arial"/>
      <family val="2"/>
    </font>
    <font>
      <b/>
      <sz val="14"/>
      <color indexed="23"/>
      <name val="Arial"/>
      <family val="2"/>
    </font>
    <font>
      <sz val="10"/>
      <color indexed="23"/>
      <name val="Arial"/>
      <family val="2"/>
    </font>
    <font>
      <sz val="12"/>
      <color indexed="23"/>
      <name val="Arial"/>
      <family val="2"/>
    </font>
    <font>
      <b/>
      <i/>
      <sz val="12"/>
      <color indexed="23"/>
      <name val="Arial"/>
      <family val="2"/>
    </font>
    <font>
      <b/>
      <i/>
      <sz val="10"/>
      <name val="Arial"/>
      <family val="2"/>
    </font>
    <font>
      <sz val="10"/>
      <color indexed="10"/>
      <name val="Arial"/>
      <family val="2"/>
    </font>
    <font>
      <b/>
      <sz val="11"/>
      <name val="Arial"/>
      <family val="2"/>
    </font>
    <font>
      <u/>
      <sz val="10"/>
      <color indexed="10"/>
      <name val="Arial"/>
      <family val="2"/>
    </font>
    <font>
      <sz val="10"/>
      <color indexed="23"/>
      <name val="Arial"/>
      <family val="2"/>
    </font>
    <font>
      <i/>
      <sz val="12"/>
      <color indexed="23"/>
      <name val="Arial"/>
      <family val="2"/>
    </font>
    <font>
      <sz val="10"/>
      <name val="Arial"/>
      <family val="2"/>
    </font>
    <font>
      <u/>
      <sz val="11"/>
      <color rgb="FF7030A0"/>
      <name val="Calibri"/>
      <family val="2"/>
    </font>
    <font>
      <sz val="10"/>
      <color theme="0"/>
      <name val="Arial"/>
      <family val="2"/>
    </font>
    <font>
      <sz val="10"/>
      <color rgb="FFC00000"/>
      <name val="Arial"/>
      <family val="2"/>
    </font>
    <font>
      <b/>
      <sz val="10"/>
      <color rgb="FFC00000"/>
      <name val="Arial"/>
      <family val="2"/>
    </font>
    <font>
      <b/>
      <sz val="12"/>
      <color theme="0"/>
      <name val="Arial"/>
      <family val="2"/>
    </font>
    <font>
      <b/>
      <sz val="10"/>
      <color rgb="FFFF0000"/>
      <name val="Arial"/>
      <family val="2"/>
    </font>
    <font>
      <sz val="10"/>
      <color rgb="FFFF0000"/>
      <name val="Arial"/>
      <family val="2"/>
    </font>
  </fonts>
  <fills count="6">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52"/>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s>
  <cellStyleXfs count="5">
    <xf numFmtId="0" fontId="0" fillId="0" borderId="0"/>
    <xf numFmtId="0" fontId="9"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cellStyleXfs>
  <cellXfs count="288">
    <xf numFmtId="0" fontId="0" fillId="0" borderId="0" xfId="0"/>
    <xf numFmtId="0" fontId="5" fillId="2" borderId="0" xfId="0" applyFont="1" applyFill="1" applyBorder="1" applyAlignment="1" applyProtection="1">
      <alignment horizontal="left" indent="4"/>
      <protection hidden="1"/>
    </xf>
    <xf numFmtId="0" fontId="3" fillId="3" borderId="1" xfId="0" applyFont="1" applyFill="1" applyBorder="1" applyAlignment="1" applyProtection="1">
      <alignment horizontal="center"/>
      <protection locked="0"/>
    </xf>
    <xf numFmtId="3" fontId="5" fillId="3" borderId="1" xfId="2" applyNumberFormat="1" applyFont="1" applyFill="1" applyBorder="1" applyAlignment="1" applyProtection="1">
      <alignment horizontal="center"/>
      <protection locked="0"/>
    </xf>
    <xf numFmtId="0" fontId="3" fillId="2" borderId="2" xfId="0" applyFont="1" applyFill="1" applyBorder="1" applyProtection="1"/>
    <xf numFmtId="0" fontId="3" fillId="2" borderId="0" xfId="0" applyFont="1" applyFill="1" applyBorder="1" applyProtection="1"/>
    <xf numFmtId="0" fontId="0" fillId="2" borderId="0" xfId="0" applyFill="1" applyBorder="1" applyProtection="1"/>
    <xf numFmtId="0" fontId="0" fillId="2" borderId="3" xfId="0" applyFill="1" applyBorder="1" applyProtection="1"/>
    <xf numFmtId="0" fontId="3" fillId="4" borderId="0" xfId="0" applyFont="1" applyFill="1" applyProtection="1"/>
    <xf numFmtId="0" fontId="0" fillId="2" borderId="2" xfId="0" applyFill="1" applyBorder="1" applyProtection="1"/>
    <xf numFmtId="0" fontId="0" fillId="4" borderId="0" xfId="0" applyFill="1" applyProtection="1"/>
    <xf numFmtId="0" fontId="5" fillId="2" borderId="0" xfId="0" applyFont="1" applyFill="1" applyBorder="1" applyProtection="1"/>
    <xf numFmtId="0" fontId="3" fillId="2" borderId="4" xfId="0" applyFont="1" applyFill="1" applyBorder="1" applyAlignment="1" applyProtection="1">
      <alignment horizontal="center"/>
    </xf>
    <xf numFmtId="0" fontId="3" fillId="2" borderId="0" xfId="0" applyFont="1" applyFill="1" applyBorder="1" applyAlignment="1" applyProtection="1">
      <alignment horizontal="center"/>
    </xf>
    <xf numFmtId="0" fontId="0" fillId="2" borderId="5" xfId="0" applyFill="1" applyBorder="1" applyProtection="1"/>
    <xf numFmtId="0" fontId="0" fillId="2" borderId="6" xfId="0" applyFill="1" applyBorder="1" applyProtection="1"/>
    <xf numFmtId="0" fontId="0" fillId="2" borderId="7" xfId="0" applyFill="1" applyBorder="1" applyProtection="1"/>
    <xf numFmtId="0" fontId="6" fillId="2" borderId="0" xfId="0" applyFont="1" applyFill="1" applyBorder="1" applyAlignment="1" applyProtection="1">
      <alignment horizontal="center"/>
    </xf>
    <xf numFmtId="0" fontId="7" fillId="2" borderId="0" xfId="0" applyFont="1" applyFill="1" applyBorder="1" applyAlignment="1" applyProtection="1">
      <alignment horizontal="center"/>
    </xf>
    <xf numFmtId="0" fontId="18" fillId="5" borderId="2" xfId="0" applyFont="1" applyFill="1" applyBorder="1" applyProtection="1"/>
    <xf numFmtId="0" fontId="18" fillId="5" borderId="0" xfId="0" applyFont="1" applyFill="1" applyBorder="1" applyProtection="1"/>
    <xf numFmtId="0" fontId="18" fillId="5" borderId="3" xfId="0" applyFont="1" applyFill="1" applyBorder="1" applyProtection="1"/>
    <xf numFmtId="0" fontId="18" fillId="4" borderId="0" xfId="0" applyFont="1" applyFill="1" applyProtection="1"/>
    <xf numFmtId="0" fontId="8" fillId="2" borderId="2" xfId="0" applyFont="1" applyFill="1" applyBorder="1" applyProtection="1"/>
    <xf numFmtId="0" fontId="8" fillId="2" borderId="0" xfId="0" applyFont="1" applyFill="1" applyBorder="1" applyProtection="1"/>
    <xf numFmtId="0" fontId="8" fillId="2" borderId="3" xfId="0" applyFont="1" applyFill="1" applyBorder="1" applyProtection="1"/>
    <xf numFmtId="0" fontId="8" fillId="4" borderId="0" xfId="0" applyFont="1" applyFill="1" applyProtection="1"/>
    <xf numFmtId="0" fontId="0" fillId="2" borderId="0" xfId="0" applyFill="1" applyBorder="1" applyAlignment="1" applyProtection="1">
      <alignment horizontal="center"/>
    </xf>
    <xf numFmtId="0" fontId="3" fillId="2" borderId="1" xfId="0" applyFont="1" applyFill="1" applyBorder="1" applyAlignment="1" applyProtection="1">
      <alignment horizontal="center"/>
    </xf>
    <xf numFmtId="0" fontId="4" fillId="2" borderId="0" xfId="0" applyFont="1" applyFill="1" applyBorder="1" applyProtection="1"/>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1"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5" fillId="2" borderId="3" xfId="0" applyFont="1" applyFill="1" applyBorder="1" applyProtection="1"/>
    <xf numFmtId="0" fontId="3" fillId="2" borderId="14"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0" fillId="2" borderId="0" xfId="0" applyFill="1" applyBorder="1" applyAlignment="1" applyProtection="1">
      <alignment horizontal="center" vertical="center"/>
    </xf>
    <xf numFmtId="9" fontId="0" fillId="4" borderId="0" xfId="0" applyNumberFormat="1" applyFill="1" applyProtection="1"/>
    <xf numFmtId="9" fontId="0" fillId="2" borderId="0" xfId="3" applyFont="1" applyFill="1" applyBorder="1" applyAlignment="1" applyProtection="1">
      <alignment horizontal="center"/>
    </xf>
    <xf numFmtId="0" fontId="12" fillId="2" borderId="0" xfId="0" applyFont="1" applyFill="1" applyBorder="1" applyProtection="1"/>
    <xf numFmtId="0" fontId="4" fillId="2" borderId="0" xfId="0" applyFont="1" applyFill="1" applyBorder="1" applyAlignment="1" applyProtection="1"/>
    <xf numFmtId="0" fontId="1" fillId="2" borderId="2" xfId="0" applyFont="1" applyFill="1" applyBorder="1" applyProtection="1"/>
    <xf numFmtId="0" fontId="1" fillId="2" borderId="0" xfId="0" applyFont="1" applyFill="1" applyBorder="1" applyProtection="1"/>
    <xf numFmtId="0" fontId="10" fillId="2" borderId="8"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10" fillId="2" borderId="12" xfId="0" applyFont="1" applyFill="1" applyBorder="1" applyAlignment="1" applyProtection="1">
      <alignment horizontal="center" vertical="center"/>
    </xf>
    <xf numFmtId="0" fontId="11" fillId="2" borderId="0" xfId="0" applyFont="1" applyFill="1" applyBorder="1" applyProtection="1"/>
    <xf numFmtId="0" fontId="11" fillId="2" borderId="2" xfId="0" applyFont="1" applyFill="1" applyBorder="1" applyProtection="1"/>
    <xf numFmtId="0" fontId="0" fillId="2" borderId="23" xfId="0" applyFill="1" applyBorder="1" applyProtection="1"/>
    <xf numFmtId="0" fontId="0" fillId="2" borderId="24" xfId="0" applyFill="1" applyBorder="1" applyProtection="1"/>
    <xf numFmtId="0" fontId="0" fillId="2" borderId="25" xfId="0" applyFill="1" applyBorder="1" applyProtection="1"/>
    <xf numFmtId="0" fontId="15" fillId="2" borderId="0" xfId="0" applyFont="1" applyFill="1" applyBorder="1" applyProtection="1"/>
    <xf numFmtId="0" fontId="16" fillId="2" borderId="0" xfId="0" applyFont="1" applyFill="1" applyBorder="1" applyProtection="1"/>
    <xf numFmtId="0" fontId="1" fillId="4" borderId="0" xfId="0" applyFont="1" applyFill="1" applyProtection="1"/>
    <xf numFmtId="2" fontId="3" fillId="2" borderId="0" xfId="0" applyNumberFormat="1" applyFont="1" applyFill="1" applyBorder="1" applyAlignment="1" applyProtection="1">
      <alignment horizontal="center"/>
    </xf>
    <xf numFmtId="10" fontId="0" fillId="2" borderId="0" xfId="0" applyNumberFormat="1" applyFill="1" applyBorder="1" applyAlignment="1" applyProtection="1">
      <alignment horizontal="center"/>
    </xf>
    <xf numFmtId="3" fontId="0" fillId="2" borderId="1" xfId="0" applyNumberFormat="1" applyFill="1" applyBorder="1" applyAlignment="1" applyProtection="1">
      <alignment horizontal="center"/>
    </xf>
    <xf numFmtId="0" fontId="0" fillId="2" borderId="23" xfId="0" applyFill="1" applyBorder="1"/>
    <xf numFmtId="0" fontId="0" fillId="2" borderId="24" xfId="0" applyFill="1" applyBorder="1"/>
    <xf numFmtId="0" fontId="15" fillId="2" borderId="0" xfId="0" applyNumberFormat="1" applyFont="1" applyFill="1" applyBorder="1" applyProtection="1"/>
    <xf numFmtId="0" fontId="0" fillId="4" borderId="0" xfId="0" applyFill="1"/>
    <xf numFmtId="0" fontId="0" fillId="2" borderId="5" xfId="0" applyFill="1" applyBorder="1"/>
    <xf numFmtId="0" fontId="0" fillId="2" borderId="6" xfId="0" applyFill="1" applyBorder="1"/>
    <xf numFmtId="0" fontId="0" fillId="2" borderId="7" xfId="0" applyFill="1" applyBorder="1"/>
    <xf numFmtId="0" fontId="0" fillId="2" borderId="2" xfId="0" applyFill="1" applyBorder="1"/>
    <xf numFmtId="0" fontId="0" fillId="2" borderId="0" xfId="0" applyFill="1" applyBorder="1"/>
    <xf numFmtId="0" fontId="0" fillId="2" borderId="3" xfId="0" applyFill="1" applyBorder="1"/>
    <xf numFmtId="0" fontId="0" fillId="2" borderId="25" xfId="0" applyFill="1" applyBorder="1"/>
    <xf numFmtId="0" fontId="6" fillId="2" borderId="0" xfId="0" applyFont="1" applyFill="1" applyBorder="1" applyAlignment="1">
      <alignment horizontal="center"/>
    </xf>
    <xf numFmtId="0" fontId="7" fillId="2" borderId="0" xfId="0" applyFont="1" applyFill="1" applyBorder="1" applyAlignment="1">
      <alignment horizontal="center"/>
    </xf>
    <xf numFmtId="0" fontId="20" fillId="2" borderId="0" xfId="0" applyFont="1" applyFill="1" applyBorder="1"/>
    <xf numFmtId="0" fontId="21" fillId="2" borderId="0" xfId="0" applyFont="1" applyFill="1" applyBorder="1"/>
    <xf numFmtId="0" fontId="5" fillId="3" borderId="14" xfId="0" applyFont="1" applyFill="1" applyBorder="1" applyAlignment="1" applyProtection="1">
      <alignment horizontal="center" vertical="center"/>
      <protection locked="0"/>
    </xf>
    <xf numFmtId="0" fontId="5" fillId="3" borderId="15"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5" fillId="3" borderId="27" xfId="0" applyFont="1" applyFill="1" applyBorder="1" applyAlignment="1" applyProtection="1">
      <alignment horizontal="center" vertical="center"/>
      <protection locked="0"/>
    </xf>
    <xf numFmtId="1" fontId="0" fillId="2" borderId="1" xfId="0" applyNumberFormat="1" applyFill="1" applyBorder="1" applyAlignment="1" applyProtection="1">
      <alignment horizontal="center"/>
    </xf>
    <xf numFmtId="0" fontId="18" fillId="4" borderId="2" xfId="0" applyFont="1" applyFill="1" applyBorder="1" applyProtection="1"/>
    <xf numFmtId="0" fontId="24" fillId="2" borderId="0" xfId="0" applyNumberFormat="1" applyFont="1" applyFill="1" applyBorder="1" applyProtection="1"/>
    <xf numFmtId="0" fontId="25" fillId="2" borderId="0" xfId="0" applyFont="1" applyFill="1" applyBorder="1" applyProtection="1"/>
    <xf numFmtId="0" fontId="25" fillId="2" borderId="2" xfId="0" applyFont="1" applyFill="1" applyBorder="1" applyProtection="1"/>
    <xf numFmtId="0" fontId="27" fillId="2" borderId="0" xfId="0" applyFont="1" applyFill="1" applyBorder="1" applyProtection="1"/>
    <xf numFmtId="0" fontId="25" fillId="2" borderId="3" xfId="0" applyFont="1" applyFill="1" applyBorder="1" applyProtection="1"/>
    <xf numFmtId="0" fontId="25" fillId="4" borderId="0" xfId="0" applyFont="1" applyFill="1" applyProtection="1"/>
    <xf numFmtId="1" fontId="25" fillId="4" borderId="0" xfId="0" applyNumberFormat="1" applyFont="1" applyFill="1" applyProtection="1"/>
    <xf numFmtId="0" fontId="3" fillId="2" borderId="3" xfId="0" applyFont="1" applyFill="1" applyBorder="1" applyProtection="1"/>
    <xf numFmtId="0" fontId="26" fillId="4" borderId="11" xfId="0" applyFont="1" applyFill="1" applyBorder="1" applyAlignment="1" applyProtection="1">
      <alignment horizontal="center"/>
    </xf>
    <xf numFmtId="0" fontId="26" fillId="4" borderId="13" xfId="0" applyFont="1" applyFill="1" applyBorder="1" applyAlignment="1" applyProtection="1">
      <alignment horizontal="center" wrapText="1"/>
    </xf>
    <xf numFmtId="0" fontId="28" fillId="0" borderId="28" xfId="0" applyFont="1" applyBorder="1" applyAlignment="1" applyProtection="1">
      <alignment horizontal="center"/>
    </xf>
    <xf numFmtId="0" fontId="28" fillId="0" borderId="29" xfId="0" applyFont="1" applyBorder="1" applyAlignment="1" applyProtection="1">
      <alignment horizontal="center"/>
    </xf>
    <xf numFmtId="0" fontId="28" fillId="0" borderId="30" xfId="0" applyFont="1" applyBorder="1" applyAlignment="1" applyProtection="1">
      <alignment horizontal="center"/>
    </xf>
    <xf numFmtId="0" fontId="3" fillId="4" borderId="8"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wrapText="1"/>
    </xf>
    <xf numFmtId="0" fontId="3" fillId="4" borderId="12" xfId="0" applyFont="1" applyFill="1" applyBorder="1" applyAlignment="1" applyProtection="1">
      <alignment horizontal="center" vertical="center" wrapText="1"/>
    </xf>
    <xf numFmtId="0" fontId="28" fillId="0" borderId="15" xfId="0" applyFont="1" applyBorder="1" applyAlignment="1" applyProtection="1">
      <alignment horizontal="center"/>
    </xf>
    <xf numFmtId="164" fontId="28" fillId="0" borderId="15" xfId="2" applyNumberFormat="1" applyFont="1" applyFill="1" applyBorder="1" applyAlignment="1" applyProtection="1">
      <alignment horizontal="center"/>
    </xf>
    <xf numFmtId="9" fontId="21" fillId="0" borderId="15" xfId="3" applyFont="1" applyBorder="1" applyAlignment="1" applyProtection="1">
      <alignment horizontal="center" vertical="center"/>
    </xf>
    <xf numFmtId="164" fontId="21" fillId="0" borderId="15" xfId="2" applyNumberFormat="1" applyFont="1" applyBorder="1" applyAlignment="1" applyProtection="1">
      <alignment horizontal="center" vertical="center"/>
    </xf>
    <xf numFmtId="3" fontId="21" fillId="0" borderId="15" xfId="2" applyNumberFormat="1" applyFont="1" applyBorder="1" applyAlignment="1" applyProtection="1">
      <alignment horizontal="center" vertical="center"/>
    </xf>
    <xf numFmtId="0" fontId="28" fillId="0" borderId="18" xfId="0" applyFont="1" applyBorder="1" applyAlignment="1" applyProtection="1">
      <alignment horizontal="center"/>
    </xf>
    <xf numFmtId="164" fontId="28" fillId="0" borderId="18" xfId="2" applyNumberFormat="1" applyFont="1" applyFill="1" applyBorder="1" applyAlignment="1" applyProtection="1">
      <alignment horizontal="center"/>
    </xf>
    <xf numFmtId="9" fontId="21" fillId="0" borderId="18" xfId="3" applyFont="1" applyBorder="1" applyAlignment="1" applyProtection="1">
      <alignment horizontal="center" vertical="center"/>
    </xf>
    <xf numFmtId="164" fontId="21" fillId="0" borderId="18" xfId="2" applyNumberFormat="1" applyFont="1" applyBorder="1" applyAlignment="1" applyProtection="1">
      <alignment horizontal="center" vertical="center"/>
    </xf>
    <xf numFmtId="3" fontId="21" fillId="0" borderId="18" xfId="2" applyNumberFormat="1" applyFont="1" applyBorder="1" applyAlignment="1" applyProtection="1">
      <alignment horizontal="center" vertical="center"/>
    </xf>
    <xf numFmtId="164" fontId="28" fillId="3" borderId="31" xfId="2" applyNumberFormat="1" applyFont="1" applyFill="1" applyBorder="1" applyAlignment="1" applyProtection="1">
      <alignment horizontal="center"/>
      <protection locked="0"/>
    </xf>
    <xf numFmtId="164" fontId="28" fillId="3" borderId="32" xfId="2" applyNumberFormat="1" applyFont="1" applyFill="1" applyBorder="1" applyAlignment="1" applyProtection="1">
      <alignment horizontal="center"/>
      <protection locked="0"/>
    </xf>
    <xf numFmtId="164" fontId="28" fillId="3" borderId="33" xfId="2" applyNumberFormat="1" applyFont="1" applyFill="1" applyBorder="1" applyAlignment="1" applyProtection="1">
      <alignment horizontal="center"/>
      <protection locked="0"/>
    </xf>
    <xf numFmtId="1" fontId="3" fillId="3" borderId="1" xfId="0" applyNumberFormat="1" applyFont="1" applyFill="1" applyBorder="1" applyAlignment="1" applyProtection="1">
      <alignment horizontal="center"/>
      <protection locked="0"/>
    </xf>
    <xf numFmtId="1" fontId="0" fillId="4" borderId="0" xfId="0" applyNumberFormat="1" applyFill="1" applyProtection="1"/>
    <xf numFmtId="0" fontId="3" fillId="2" borderId="0"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3"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xf>
    <xf numFmtId="3" fontId="3" fillId="3" borderId="1" xfId="2" applyNumberFormat="1" applyFont="1" applyFill="1" applyBorder="1" applyAlignment="1" applyProtection="1">
      <alignment horizontal="center" vertical="center"/>
      <protection locked="0"/>
    </xf>
    <xf numFmtId="3" fontId="3" fillId="3" borderId="1" xfId="0" applyNumberFormat="1" applyFont="1" applyFill="1" applyBorder="1" applyAlignment="1" applyProtection="1">
      <alignment horizontal="center" vertical="center"/>
      <protection locked="0"/>
    </xf>
    <xf numFmtId="165" fontId="3" fillId="3" borderId="1" xfId="0" applyNumberFormat="1" applyFont="1" applyFill="1" applyBorder="1" applyAlignment="1" applyProtection="1">
      <alignment horizontal="center" vertical="center"/>
      <protection locked="0"/>
    </xf>
    <xf numFmtId="0" fontId="19" fillId="2" borderId="0" xfId="0" applyFont="1" applyFill="1" applyBorder="1" applyAlignment="1" applyProtection="1"/>
    <xf numFmtId="0" fontId="3" fillId="2" borderId="0"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xf>
    <xf numFmtId="3" fontId="3" fillId="3" borderId="1" xfId="2" applyNumberFormat="1" applyFont="1" applyFill="1" applyBorder="1" applyAlignment="1" applyProtection="1">
      <alignment horizontal="center"/>
      <protection locked="0"/>
    </xf>
    <xf numFmtId="9" fontId="1" fillId="2" borderId="15" xfId="3" applyFont="1" applyFill="1" applyBorder="1" applyAlignment="1" applyProtection="1">
      <alignment horizontal="center" vertical="center"/>
    </xf>
    <xf numFmtId="0" fontId="1" fillId="2" borderId="17" xfId="0" applyFont="1" applyFill="1" applyBorder="1" applyAlignment="1" applyProtection="1">
      <alignment horizontal="center" vertical="center"/>
    </xf>
    <xf numFmtId="0" fontId="1" fillId="2" borderId="18" xfId="0" applyFont="1" applyFill="1" applyBorder="1" applyAlignment="1" applyProtection="1">
      <alignment horizontal="center" vertical="center" wrapText="1"/>
    </xf>
    <xf numFmtId="9" fontId="1" fillId="2" borderId="18" xfId="3" applyFont="1" applyFill="1" applyBorder="1" applyAlignment="1" applyProtection="1">
      <alignment horizontal="center" vertical="center" wrapText="1"/>
    </xf>
    <xf numFmtId="9" fontId="1" fillId="2" borderId="18" xfId="3" applyFont="1" applyFill="1" applyBorder="1" applyAlignment="1" applyProtection="1">
      <alignment horizontal="center" vertical="center"/>
    </xf>
    <xf numFmtId="0" fontId="1" fillId="2" borderId="17"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xf>
    <xf numFmtId="0" fontId="1" fillId="2" borderId="21" xfId="0" applyFont="1" applyFill="1" applyBorder="1" applyAlignment="1" applyProtection="1">
      <alignment horizontal="center" vertical="center"/>
    </xf>
    <xf numFmtId="9" fontId="1" fillId="2" borderId="21" xfId="3" applyFont="1" applyFill="1" applyBorder="1" applyAlignment="1" applyProtection="1">
      <alignment horizontal="center" vertical="center"/>
    </xf>
    <xf numFmtId="3" fontId="0" fillId="4" borderId="0" xfId="0" applyNumberFormat="1" applyFill="1" applyProtection="1"/>
    <xf numFmtId="0" fontId="3" fillId="2" borderId="1" xfId="0" applyFont="1" applyFill="1" applyBorder="1" applyAlignment="1" applyProtection="1">
      <alignment horizontal="center" vertical="center"/>
      <protection hidden="1"/>
    </xf>
    <xf numFmtId="3" fontId="3" fillId="2" borderId="1" xfId="0" applyNumberFormat="1" applyFont="1" applyFill="1" applyBorder="1" applyAlignment="1" applyProtection="1">
      <alignment horizontal="center" vertical="center"/>
      <protection hidden="1"/>
    </xf>
    <xf numFmtId="0" fontId="5" fillId="2" borderId="34" xfId="0" applyFont="1" applyFill="1" applyBorder="1" applyAlignment="1" applyProtection="1">
      <alignment horizontal="center" vertical="center"/>
      <protection hidden="1"/>
    </xf>
    <xf numFmtId="0" fontId="5" fillId="2" borderId="35" xfId="0" applyFont="1" applyFill="1" applyBorder="1" applyAlignment="1" applyProtection="1">
      <alignment horizontal="center" vertical="center"/>
      <protection hidden="1"/>
    </xf>
    <xf numFmtId="0" fontId="5" fillId="2" borderId="36" xfId="0" applyFont="1" applyFill="1" applyBorder="1" applyAlignment="1" applyProtection="1">
      <alignment horizontal="center" vertical="center"/>
      <protection hidden="1"/>
    </xf>
    <xf numFmtId="0" fontId="5" fillId="2" borderId="37" xfId="0" applyFont="1" applyFill="1" applyBorder="1" applyAlignment="1" applyProtection="1">
      <alignment horizontal="center" vertical="center"/>
      <protection hidden="1"/>
    </xf>
    <xf numFmtId="0" fontId="5" fillId="2" borderId="3" xfId="0" applyFont="1" applyFill="1" applyBorder="1" applyAlignment="1" applyProtection="1">
      <alignment horizontal="center" vertical="center"/>
      <protection hidden="1"/>
    </xf>
    <xf numFmtId="0" fontId="5" fillId="2" borderId="31" xfId="0" applyFont="1" applyFill="1" applyBorder="1" applyAlignment="1" applyProtection="1">
      <alignment horizontal="center" vertical="center"/>
      <protection hidden="1"/>
    </xf>
    <xf numFmtId="9" fontId="0" fillId="2" borderId="1" xfId="3" applyFont="1" applyFill="1" applyBorder="1" applyAlignment="1" applyProtection="1">
      <alignment horizontal="center"/>
      <protection hidden="1"/>
    </xf>
    <xf numFmtId="1" fontId="3" fillId="2" borderId="1" xfId="0" applyNumberFormat="1" applyFont="1" applyFill="1" applyBorder="1" applyAlignment="1" applyProtection="1">
      <alignment horizontal="center" vertical="center"/>
      <protection hidden="1"/>
    </xf>
    <xf numFmtId="2" fontId="3" fillId="2" borderId="1" xfId="0" applyNumberFormat="1" applyFont="1" applyFill="1" applyBorder="1" applyAlignment="1" applyProtection="1">
      <alignment horizontal="center"/>
      <protection hidden="1"/>
    </xf>
    <xf numFmtId="10" fontId="0" fillId="2" borderId="1" xfId="0" applyNumberFormat="1" applyFill="1" applyBorder="1" applyAlignment="1" applyProtection="1">
      <alignment horizontal="center"/>
      <protection hidden="1"/>
    </xf>
    <xf numFmtId="3" fontId="0" fillId="2" borderId="1" xfId="0" applyNumberFormat="1" applyFill="1" applyBorder="1" applyAlignment="1" applyProtection="1">
      <alignment horizontal="center"/>
      <protection hidden="1"/>
    </xf>
    <xf numFmtId="1" fontId="0" fillId="2" borderId="1" xfId="0" applyNumberFormat="1" applyFill="1" applyBorder="1" applyAlignment="1" applyProtection="1">
      <alignment horizontal="center"/>
      <protection hidden="1"/>
    </xf>
    <xf numFmtId="2" fontId="1" fillId="2" borderId="15" xfId="3" applyNumberFormat="1" applyFont="1" applyFill="1" applyBorder="1" applyAlignment="1" applyProtection="1">
      <alignment horizontal="center" vertical="center"/>
      <protection hidden="1"/>
    </xf>
    <xf numFmtId="2" fontId="1" fillId="2" borderId="18" xfId="0" applyNumberFormat="1" applyFont="1" applyFill="1" applyBorder="1" applyAlignment="1" applyProtection="1">
      <alignment horizontal="center" vertical="center" wrapText="1"/>
      <protection hidden="1"/>
    </xf>
    <xf numFmtId="2" fontId="1" fillId="2" borderId="18" xfId="2" applyNumberFormat="1" applyFont="1" applyFill="1" applyBorder="1" applyAlignment="1" applyProtection="1">
      <alignment horizontal="center" vertical="center"/>
      <protection hidden="1"/>
    </xf>
    <xf numFmtId="2" fontId="1" fillId="2" borderId="21" xfId="0" applyNumberFormat="1" applyFont="1" applyFill="1" applyBorder="1" applyAlignment="1" applyProtection="1">
      <alignment horizontal="center" vertical="center"/>
      <protection hidden="1"/>
    </xf>
    <xf numFmtId="2" fontId="1" fillId="2" borderId="38" xfId="3" applyNumberFormat="1" applyFont="1" applyFill="1" applyBorder="1" applyAlignment="1" applyProtection="1">
      <alignment horizontal="center" vertical="center"/>
      <protection hidden="1"/>
    </xf>
    <xf numFmtId="2" fontId="1" fillId="2" borderId="39" xfId="3" applyNumberFormat="1" applyFont="1" applyFill="1" applyBorder="1" applyAlignment="1" applyProtection="1">
      <alignment horizontal="center" vertical="center"/>
      <protection hidden="1"/>
    </xf>
    <xf numFmtId="2" fontId="1" fillId="2" borderId="26" xfId="0" applyNumberFormat="1" applyFont="1" applyFill="1" applyBorder="1" applyAlignment="1" applyProtection="1">
      <alignment horizontal="center" vertical="center"/>
      <protection hidden="1"/>
    </xf>
    <xf numFmtId="2" fontId="3" fillId="2" borderId="36" xfId="0" applyNumberFormat="1" applyFont="1" applyFill="1" applyBorder="1" applyAlignment="1" applyProtection="1">
      <alignment horizontal="center" vertical="center" wrapText="1"/>
      <protection hidden="1"/>
    </xf>
    <xf numFmtId="0" fontId="11" fillId="2" borderId="0" xfId="0" applyFont="1" applyFill="1" applyBorder="1" applyProtection="1">
      <protection hidden="1"/>
    </xf>
    <xf numFmtId="0" fontId="0" fillId="2" borderId="0" xfId="0" applyFill="1" applyBorder="1" applyProtection="1">
      <protection hidden="1"/>
    </xf>
    <xf numFmtId="0" fontId="0" fillId="2" borderId="0" xfId="0" applyFill="1" applyBorder="1" applyAlignment="1" applyProtection="1">
      <alignment horizontal="center"/>
      <protection hidden="1"/>
    </xf>
    <xf numFmtId="10" fontId="8" fillId="2" borderId="0" xfId="0" applyNumberFormat="1" applyFont="1" applyFill="1" applyBorder="1" applyAlignment="1" applyProtection="1">
      <alignment horizontal="left"/>
      <protection hidden="1"/>
    </xf>
    <xf numFmtId="10" fontId="14" fillId="2" borderId="0" xfId="0" applyNumberFormat="1" applyFont="1" applyFill="1" applyBorder="1" applyAlignment="1" applyProtection="1">
      <alignment horizontal="left"/>
      <protection hidden="1"/>
    </xf>
    <xf numFmtId="0" fontId="17" fillId="2" borderId="0" xfId="0" applyFont="1" applyFill="1" applyBorder="1" applyProtection="1">
      <protection hidden="1"/>
    </xf>
    <xf numFmtId="0" fontId="8" fillId="2" borderId="0" xfId="0" applyFont="1" applyFill="1" applyBorder="1" applyAlignment="1" applyProtection="1">
      <alignment horizontal="left"/>
      <protection hidden="1"/>
    </xf>
    <xf numFmtId="0" fontId="3" fillId="2" borderId="0" xfId="0" applyFont="1" applyFill="1" applyBorder="1" applyProtection="1">
      <protection hidden="1"/>
    </xf>
    <xf numFmtId="0" fontId="9" fillId="2" borderId="0" xfId="1" applyFill="1" applyBorder="1" applyAlignment="1" applyProtection="1">
      <protection locked="0" hidden="1"/>
    </xf>
    <xf numFmtId="0" fontId="11" fillId="2" borderId="0" xfId="0" applyFont="1" applyFill="1" applyBorder="1" applyAlignment="1" applyProtection="1">
      <alignment vertical="center"/>
      <protection hidden="1"/>
    </xf>
    <xf numFmtId="0" fontId="5" fillId="2" borderId="40" xfId="0" applyFont="1" applyFill="1" applyBorder="1" applyAlignment="1" applyProtection="1">
      <alignment horizontal="center" vertical="center"/>
      <protection hidden="1"/>
    </xf>
    <xf numFmtId="0" fontId="5" fillId="3" borderId="23" xfId="0" applyFont="1" applyFill="1" applyBorder="1" applyAlignment="1" applyProtection="1">
      <alignment horizontal="center" vertical="center"/>
      <protection locked="0"/>
    </xf>
    <xf numFmtId="0" fontId="5" fillId="3" borderId="34" xfId="0" applyFont="1" applyFill="1" applyBorder="1" applyAlignment="1" applyProtection="1">
      <alignment horizontal="center" vertical="center"/>
      <protection locked="0"/>
    </xf>
    <xf numFmtId="0" fontId="5" fillId="3" borderId="35" xfId="0" applyFont="1" applyFill="1" applyBorder="1" applyAlignment="1" applyProtection="1">
      <alignment horizontal="center" vertical="center"/>
      <protection locked="0"/>
    </xf>
    <xf numFmtId="0" fontId="5" fillId="3" borderId="36" xfId="0" applyFont="1" applyFill="1" applyBorder="1" applyAlignment="1" applyProtection="1">
      <alignment horizontal="center" vertical="center"/>
      <protection locked="0"/>
    </xf>
    <xf numFmtId="0" fontId="31" fillId="0" borderId="0" xfId="1" applyFont="1" applyAlignment="1" applyProtection="1"/>
    <xf numFmtId="0" fontId="0" fillId="0" borderId="0" xfId="0" applyProtection="1"/>
    <xf numFmtId="0" fontId="5" fillId="0" borderId="0" xfId="0" applyFont="1" applyProtection="1"/>
    <xf numFmtId="14" fontId="32" fillId="0" borderId="0" xfId="0" applyNumberFormat="1" applyFont="1" applyProtection="1"/>
    <xf numFmtId="0" fontId="0" fillId="0" borderId="0" xfId="0" applyAlignment="1" applyProtection="1">
      <alignment wrapText="1"/>
    </xf>
    <xf numFmtId="0" fontId="5" fillId="0" borderId="0" xfId="0" applyFont="1" applyAlignment="1" applyProtection="1">
      <alignment wrapText="1"/>
    </xf>
    <xf numFmtId="0" fontId="3" fillId="0" borderId="0" xfId="0" applyFont="1" applyProtection="1"/>
    <xf numFmtId="0" fontId="0" fillId="0" borderId="0" xfId="0" applyBorder="1" applyProtection="1"/>
    <xf numFmtId="0" fontId="33" fillId="0" borderId="0" xfId="0" applyFont="1" applyBorder="1" applyAlignment="1" applyProtection="1">
      <alignment vertical="center" wrapText="1"/>
    </xf>
    <xf numFmtId="0" fontId="33" fillId="0" borderId="2" xfId="0" applyFont="1" applyBorder="1" applyAlignment="1" applyProtection="1">
      <alignment vertical="center" wrapText="1"/>
    </xf>
    <xf numFmtId="0" fontId="4" fillId="0" borderId="5" xfId="0" applyFont="1" applyBorder="1" applyProtection="1"/>
    <xf numFmtId="0" fontId="17" fillId="0" borderId="6" xfId="0" applyFont="1" applyBorder="1" applyProtection="1"/>
    <xf numFmtId="0" fontId="0" fillId="0" borderId="6" xfId="0" applyBorder="1" applyProtection="1"/>
    <xf numFmtId="0" fontId="0" fillId="0" borderId="7" xfId="0" applyBorder="1" applyProtection="1"/>
    <xf numFmtId="0" fontId="17" fillId="0" borderId="2" xfId="0" applyFont="1" applyBorder="1" applyProtection="1"/>
    <xf numFmtId="0" fontId="17" fillId="0" borderId="0" xfId="0" applyFont="1" applyBorder="1" applyProtection="1"/>
    <xf numFmtId="0" fontId="0" fillId="0" borderId="3" xfId="0" applyBorder="1" applyProtection="1"/>
    <xf numFmtId="0" fontId="17" fillId="0" borderId="2" xfId="0" applyFont="1" applyBorder="1" applyAlignment="1" applyProtection="1">
      <alignment horizontal="center"/>
    </xf>
    <xf numFmtId="0" fontId="17" fillId="0" borderId="23" xfId="0" applyFont="1" applyBorder="1" applyProtection="1"/>
    <xf numFmtId="0" fontId="17" fillId="0" borderId="24" xfId="0" applyFont="1" applyBorder="1" applyProtection="1"/>
    <xf numFmtId="0" fontId="0" fillId="0" borderId="24" xfId="0" applyBorder="1" applyProtection="1"/>
    <xf numFmtId="0" fontId="0" fillId="0" borderId="25" xfId="0" applyBorder="1" applyProtection="1"/>
    <xf numFmtId="0" fontId="34" fillId="0" borderId="0" xfId="0" applyFont="1" applyAlignment="1" applyProtection="1">
      <alignment horizontal="left" indent="1"/>
      <protection hidden="1"/>
    </xf>
    <xf numFmtId="14" fontId="32" fillId="0" borderId="0" xfId="0" applyNumberFormat="1" applyFont="1" applyFill="1" applyProtection="1">
      <protection hidden="1"/>
    </xf>
    <xf numFmtId="0" fontId="35" fillId="0" borderId="0" xfId="0" applyFont="1" applyFill="1" applyBorder="1" applyProtection="1">
      <protection hidden="1"/>
    </xf>
    <xf numFmtId="0" fontId="3" fillId="2" borderId="0" xfId="0" applyFont="1" applyFill="1" applyBorder="1" applyAlignment="1" applyProtection="1">
      <alignment horizontal="center"/>
      <protection hidden="1"/>
    </xf>
    <xf numFmtId="0" fontId="0" fillId="4" borderId="2" xfId="0" applyFill="1" applyBorder="1" applyProtection="1"/>
    <xf numFmtId="3" fontId="3" fillId="3" borderId="1" xfId="0" applyNumberFormat="1" applyFont="1" applyFill="1" applyBorder="1" applyAlignment="1" applyProtection="1">
      <alignment horizontal="center"/>
      <protection locked="0"/>
    </xf>
    <xf numFmtId="0" fontId="0" fillId="0" borderId="0" xfId="0" applyFill="1" applyProtection="1"/>
    <xf numFmtId="0" fontId="36" fillId="2" borderId="0" xfId="0" applyFont="1" applyFill="1" applyBorder="1" applyAlignment="1" applyProtection="1">
      <protection hidden="1"/>
    </xf>
    <xf numFmtId="0" fontId="36" fillId="2" borderId="3" xfId="0" applyFont="1" applyFill="1" applyBorder="1" applyAlignment="1" applyProtection="1">
      <protection hidden="1"/>
    </xf>
    <xf numFmtId="0" fontId="37" fillId="2" borderId="0" xfId="0" applyFont="1" applyFill="1" applyBorder="1" applyAlignment="1" applyProtection="1">
      <protection hidden="1"/>
    </xf>
    <xf numFmtId="0" fontId="37" fillId="2" borderId="0" xfId="0" applyFont="1" applyFill="1" applyBorder="1" applyProtection="1"/>
    <xf numFmtId="0" fontId="22" fillId="2" borderId="0" xfId="0" applyFont="1" applyFill="1" applyBorder="1" applyAlignment="1">
      <alignment horizontal="justify" vertical="justify" wrapText="1"/>
    </xf>
    <xf numFmtId="0" fontId="22" fillId="2" borderId="0" xfId="0" applyFont="1" applyFill="1" applyBorder="1" applyAlignment="1">
      <alignment horizontal="justify" vertical="justify"/>
    </xf>
    <xf numFmtId="0" fontId="3" fillId="2" borderId="4" xfId="0" applyFont="1" applyFill="1" applyBorder="1" applyAlignment="1" applyProtection="1">
      <alignment horizontal="center" vertical="center" wrapText="1"/>
    </xf>
    <xf numFmtId="0" fontId="3" fillId="2" borderId="41" xfId="0" applyFont="1" applyFill="1" applyBorder="1" applyAlignment="1" applyProtection="1">
      <alignment horizontal="center" vertical="center"/>
    </xf>
    <xf numFmtId="0" fontId="3" fillId="2" borderId="37" xfId="0" applyFont="1" applyFill="1" applyBorder="1" applyAlignment="1" applyProtection="1">
      <alignment horizontal="center" vertical="center"/>
    </xf>
    <xf numFmtId="0" fontId="3" fillId="2" borderId="0" xfId="0" applyFont="1" applyFill="1" applyBorder="1" applyAlignment="1" applyProtection="1">
      <alignment horizontal="center"/>
    </xf>
    <xf numFmtId="0" fontId="3" fillId="2" borderId="4" xfId="0" applyFont="1" applyFill="1" applyBorder="1" applyAlignment="1" applyProtection="1">
      <alignment horizontal="center" vertical="center"/>
    </xf>
    <xf numFmtId="0" fontId="19" fillId="2" borderId="0" xfId="0" applyFont="1" applyFill="1" applyBorder="1" applyAlignment="1" applyProtection="1">
      <alignment horizontal="left"/>
    </xf>
    <xf numFmtId="0" fontId="3" fillId="3" borderId="4" xfId="0" applyFont="1" applyFill="1" applyBorder="1" applyAlignment="1" applyProtection="1">
      <alignment horizontal="center" vertical="center"/>
      <protection locked="0"/>
    </xf>
    <xf numFmtId="0" fontId="3" fillId="3" borderId="37" xfId="0" applyFont="1" applyFill="1" applyBorder="1" applyAlignment="1" applyProtection="1">
      <alignment horizontal="center" vertical="center"/>
      <protection locked="0"/>
    </xf>
    <xf numFmtId="0" fontId="0" fillId="2" borderId="2" xfId="0" applyFill="1" applyBorder="1" applyAlignment="1" applyProtection="1">
      <alignment horizontal="center"/>
      <protection hidden="1"/>
    </xf>
    <xf numFmtId="0" fontId="0" fillId="2" borderId="0" xfId="0" applyFill="1" applyBorder="1" applyAlignment="1" applyProtection="1">
      <alignment horizontal="center"/>
      <protection hidden="1"/>
    </xf>
    <xf numFmtId="0" fontId="8" fillId="2" borderId="4" xfId="0" applyFont="1" applyFill="1" applyBorder="1" applyAlignment="1" applyProtection="1">
      <alignment horizontal="center"/>
    </xf>
    <xf numFmtId="0" fontId="8" fillId="2" borderId="37" xfId="0" applyFont="1" applyFill="1" applyBorder="1" applyAlignment="1" applyProtection="1">
      <alignment horizontal="center"/>
    </xf>
    <xf numFmtId="0" fontId="3" fillId="2" borderId="42" xfId="0" applyFont="1" applyFill="1" applyBorder="1" applyAlignment="1" applyProtection="1">
      <alignment horizontal="center" vertical="center"/>
    </xf>
    <xf numFmtId="0" fontId="11" fillId="2" borderId="2" xfId="0" applyFont="1" applyFill="1" applyBorder="1" applyAlignment="1" applyProtection="1">
      <alignment horizontal="center" wrapText="1"/>
    </xf>
    <xf numFmtId="0" fontId="13" fillId="2" borderId="2" xfId="0" applyFont="1" applyFill="1" applyBorder="1" applyAlignment="1" applyProtection="1">
      <alignment horizontal="center" wrapText="1"/>
      <protection hidden="1"/>
    </xf>
    <xf numFmtId="0" fontId="13" fillId="2" borderId="0" xfId="0" applyFont="1" applyFill="1" applyBorder="1" applyAlignment="1" applyProtection="1">
      <alignment horizontal="center" wrapText="1"/>
      <protection hidden="1"/>
    </xf>
    <xf numFmtId="0" fontId="0" fillId="2" borderId="0" xfId="0" applyFill="1" applyBorder="1" applyAlignment="1" applyProtection="1">
      <alignment horizontal="center" wrapText="1"/>
    </xf>
    <xf numFmtId="0" fontId="3" fillId="2" borderId="4" xfId="0" applyFont="1" applyFill="1" applyBorder="1" applyAlignment="1" applyProtection="1">
      <alignment horizontal="center"/>
    </xf>
    <xf numFmtId="0" fontId="3" fillId="2" borderId="37" xfId="0" applyFont="1" applyFill="1" applyBorder="1" applyAlignment="1" applyProtection="1">
      <alignment horizontal="center"/>
    </xf>
    <xf numFmtId="0" fontId="3" fillId="2" borderId="41" xfId="0" applyFont="1" applyFill="1" applyBorder="1" applyAlignment="1" applyProtection="1">
      <alignment horizontal="center"/>
    </xf>
    <xf numFmtId="0" fontId="3" fillId="2" borderId="4" xfId="0" applyFont="1" applyFill="1" applyBorder="1" applyAlignment="1" applyProtection="1">
      <alignment horizontal="center"/>
      <protection hidden="1"/>
    </xf>
    <xf numFmtId="0" fontId="3" fillId="2" borderId="37" xfId="0" applyFont="1" applyFill="1" applyBorder="1" applyAlignment="1" applyProtection="1">
      <alignment horizontal="center"/>
      <protection hidden="1"/>
    </xf>
    <xf numFmtId="0" fontId="0" fillId="2" borderId="0" xfId="0" applyFill="1" applyBorder="1" applyAlignment="1" applyProtection="1">
      <alignment horizontal="left" wrapText="1"/>
    </xf>
    <xf numFmtId="3" fontId="3" fillId="3" borderId="4" xfId="2" applyNumberFormat="1" applyFont="1" applyFill="1" applyBorder="1" applyAlignment="1" applyProtection="1">
      <alignment horizontal="center"/>
      <protection locked="0"/>
    </xf>
    <xf numFmtId="3" fontId="3" fillId="3" borderId="37" xfId="2" applyNumberFormat="1" applyFont="1" applyFill="1" applyBorder="1" applyAlignment="1" applyProtection="1">
      <alignment horizontal="center"/>
      <protection locked="0"/>
    </xf>
    <xf numFmtId="0" fontId="8" fillId="2" borderId="41" xfId="0" applyFont="1" applyFill="1" applyBorder="1" applyAlignment="1" applyProtection="1">
      <alignment horizontal="center"/>
    </xf>
    <xf numFmtId="0" fontId="3" fillId="2" borderId="4" xfId="0" applyFont="1" applyFill="1" applyBorder="1" applyAlignment="1" applyProtection="1">
      <alignment horizontal="left"/>
    </xf>
    <xf numFmtId="0" fontId="3" fillId="2" borderId="41" xfId="0" applyFont="1" applyFill="1" applyBorder="1" applyAlignment="1" applyProtection="1">
      <alignment horizontal="left"/>
    </xf>
    <xf numFmtId="0" fontId="3" fillId="2" borderId="37" xfId="0" applyFont="1" applyFill="1" applyBorder="1" applyAlignment="1" applyProtection="1">
      <alignment horizontal="left"/>
    </xf>
    <xf numFmtId="3" fontId="3" fillId="0" borderId="4" xfId="0" applyNumberFormat="1" applyFont="1" applyFill="1" applyBorder="1" applyAlignment="1" applyProtection="1">
      <alignment horizontal="center" vertical="center"/>
      <protection hidden="1"/>
    </xf>
    <xf numFmtId="3" fontId="3" fillId="0" borderId="41" xfId="0" applyNumberFormat="1" applyFont="1" applyFill="1" applyBorder="1" applyAlignment="1" applyProtection="1">
      <alignment horizontal="center" vertical="center"/>
      <protection hidden="1"/>
    </xf>
    <xf numFmtId="3" fontId="3" fillId="0" borderId="37" xfId="0" applyNumberFormat="1" applyFont="1" applyFill="1" applyBorder="1" applyAlignment="1" applyProtection="1">
      <alignment horizontal="center" vertical="center"/>
      <protection hidden="1"/>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3" fontId="0" fillId="0" borderId="18" xfId="0" applyNumberFormat="1" applyBorder="1" applyAlignment="1" applyProtection="1">
      <alignment horizontal="center" vertical="center"/>
      <protection hidden="1"/>
    </xf>
    <xf numFmtId="10" fontId="0" fillId="0" borderId="18" xfId="0" applyNumberFormat="1" applyBorder="1" applyAlignment="1" applyProtection="1">
      <alignment horizontal="center" vertical="center"/>
      <protection hidden="1"/>
    </xf>
    <xf numFmtId="0" fontId="0" fillId="0" borderId="18" xfId="0" applyBorder="1" applyAlignment="1" applyProtection="1">
      <alignment horizontal="center" vertical="center"/>
      <protection hidden="1"/>
    </xf>
    <xf numFmtId="3" fontId="0" fillId="0" borderId="39" xfId="0" applyNumberFormat="1" applyBorder="1" applyAlignment="1" applyProtection="1">
      <alignment horizontal="center" vertical="center"/>
      <protection hidden="1"/>
    </xf>
    <xf numFmtId="0" fontId="5" fillId="0" borderId="20" xfId="0" applyFont="1" applyBorder="1" applyAlignment="1" applyProtection="1">
      <alignment horizontal="center" vertical="center"/>
    </xf>
    <xf numFmtId="0" fontId="5" fillId="0" borderId="21" xfId="0" applyFont="1" applyBorder="1" applyAlignment="1" applyProtection="1">
      <alignment horizontal="center" vertical="center"/>
    </xf>
    <xf numFmtId="3" fontId="0" fillId="0" borderId="21" xfId="0" applyNumberFormat="1" applyBorder="1" applyAlignment="1" applyProtection="1">
      <alignment horizontal="center" vertical="center"/>
      <protection hidden="1"/>
    </xf>
    <xf numFmtId="10" fontId="0" fillId="0" borderId="21" xfId="0" applyNumberFormat="1" applyBorder="1" applyAlignment="1" applyProtection="1">
      <alignment horizontal="center" vertical="center"/>
      <protection hidden="1"/>
    </xf>
    <xf numFmtId="0" fontId="0" fillId="0" borderId="21" xfId="0" applyBorder="1" applyAlignment="1" applyProtection="1">
      <alignment horizontal="center" vertical="center"/>
      <protection hidden="1"/>
    </xf>
    <xf numFmtId="3" fontId="0" fillId="0" borderId="38" xfId="0" applyNumberFormat="1" applyBorder="1" applyAlignment="1" applyProtection="1">
      <alignment horizontal="center" vertical="center"/>
      <protection hidden="1"/>
    </xf>
    <xf numFmtId="0" fontId="5" fillId="0" borderId="43" xfId="0" applyFont="1" applyBorder="1" applyAlignment="1" applyProtection="1">
      <alignment horizontal="center" vertical="center"/>
    </xf>
    <xf numFmtId="0" fontId="5" fillId="0" borderId="44" xfId="0" applyFont="1" applyBorder="1" applyAlignment="1" applyProtection="1">
      <alignment horizontal="center" vertical="center"/>
    </xf>
    <xf numFmtId="3" fontId="5" fillId="0" borderId="45" xfId="0" applyNumberFormat="1" applyFont="1" applyBorder="1" applyAlignment="1" applyProtection="1">
      <alignment horizontal="center" vertical="center"/>
      <protection hidden="1"/>
    </xf>
    <xf numFmtId="0" fontId="5" fillId="0" borderId="46" xfId="0" applyFont="1" applyBorder="1" applyAlignment="1" applyProtection="1">
      <alignment horizontal="center" vertical="center"/>
      <protection hidden="1"/>
    </xf>
    <xf numFmtId="0" fontId="5" fillId="0" borderId="44" xfId="0" applyFont="1" applyBorder="1" applyAlignment="1" applyProtection="1">
      <alignment horizontal="center" vertical="center"/>
      <protection hidden="1"/>
    </xf>
    <xf numFmtId="10" fontId="5" fillId="0" borderId="45" xfId="0" applyNumberFormat="1" applyFont="1" applyBorder="1" applyAlignment="1" applyProtection="1">
      <alignment horizontal="center" vertical="center"/>
      <protection hidden="1"/>
    </xf>
    <xf numFmtId="3" fontId="0" fillId="0" borderId="15" xfId="0" applyNumberFormat="1" applyBorder="1" applyAlignment="1" applyProtection="1">
      <alignment horizontal="center" vertical="center"/>
      <protection hidden="1"/>
    </xf>
    <xf numFmtId="3" fontId="0" fillId="0" borderId="26" xfId="0" applyNumberFormat="1" applyBorder="1" applyAlignment="1" applyProtection="1">
      <alignment horizontal="center" vertical="center"/>
      <protection hidden="1"/>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10" fontId="0" fillId="0" borderId="15" xfId="0" applyNumberFormat="1" applyBorder="1" applyAlignment="1" applyProtection="1">
      <alignment horizontal="center" vertical="center"/>
      <protection hidden="1"/>
    </xf>
    <xf numFmtId="0" fontId="0" fillId="0" borderId="15" xfId="0" applyBorder="1" applyAlignment="1" applyProtection="1">
      <alignment horizontal="center" vertical="center"/>
      <protection hidden="1"/>
    </xf>
    <xf numFmtId="10" fontId="3" fillId="0" borderId="4" xfId="4" applyNumberFormat="1" applyFont="1" applyFill="1" applyBorder="1" applyAlignment="1" applyProtection="1">
      <alignment horizontal="center" vertical="center"/>
      <protection hidden="1"/>
    </xf>
    <xf numFmtId="10" fontId="3" fillId="0" borderId="41" xfId="4" applyNumberFormat="1" applyFont="1" applyFill="1" applyBorder="1" applyAlignment="1" applyProtection="1">
      <alignment horizontal="center" vertical="center"/>
      <protection hidden="1"/>
    </xf>
    <xf numFmtId="10" fontId="3" fillId="0" borderId="37" xfId="4" applyNumberFormat="1" applyFont="1" applyFill="1" applyBorder="1" applyAlignment="1" applyProtection="1">
      <alignment horizontal="center" vertical="center"/>
      <protection hidden="1"/>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2" xfId="0" applyFont="1" applyBorder="1" applyAlignment="1" applyProtection="1">
      <alignment horizontal="center" vertical="center"/>
    </xf>
    <xf numFmtId="3" fontId="3" fillId="3" borderId="4" xfId="0" applyNumberFormat="1" applyFont="1" applyFill="1" applyBorder="1" applyAlignment="1" applyProtection="1">
      <alignment horizontal="center" vertical="center"/>
      <protection locked="0"/>
    </xf>
    <xf numFmtId="3" fontId="3" fillId="3" borderId="41" xfId="0" applyNumberFormat="1" applyFont="1" applyFill="1" applyBorder="1" applyAlignment="1" applyProtection="1">
      <alignment horizontal="center" vertical="center"/>
      <protection locked="0"/>
    </xf>
    <xf numFmtId="3" fontId="3" fillId="3" borderId="37" xfId="0" applyNumberFormat="1" applyFont="1" applyFill="1" applyBorder="1" applyAlignment="1" applyProtection="1">
      <alignment horizontal="center" vertical="center"/>
      <protection locked="0"/>
    </xf>
    <xf numFmtId="4" fontId="3" fillId="0" borderId="4" xfId="0" applyNumberFormat="1" applyFont="1" applyFill="1" applyBorder="1" applyAlignment="1" applyProtection="1">
      <alignment horizontal="center" vertical="center"/>
      <protection hidden="1"/>
    </xf>
    <xf numFmtId="4" fontId="3" fillId="0" borderId="41" xfId="0" applyNumberFormat="1" applyFont="1" applyFill="1" applyBorder="1" applyAlignment="1" applyProtection="1">
      <alignment horizontal="center" vertical="center"/>
      <protection hidden="1"/>
    </xf>
    <xf numFmtId="4" fontId="3" fillId="0" borderId="37" xfId="0" applyNumberFormat="1" applyFont="1" applyFill="1" applyBorder="1" applyAlignment="1" applyProtection="1">
      <alignment horizontal="center" vertical="center"/>
      <protection hidden="1"/>
    </xf>
    <xf numFmtId="0" fontId="17" fillId="0" borderId="4" xfId="0" applyFont="1" applyBorder="1" applyAlignment="1" applyProtection="1">
      <alignment horizontal="left" vertical="center" wrapText="1"/>
    </xf>
    <xf numFmtId="0" fontId="17" fillId="0" borderId="41" xfId="0" applyFont="1" applyBorder="1" applyAlignment="1" applyProtection="1">
      <alignment horizontal="left" vertical="center" wrapText="1"/>
    </xf>
    <xf numFmtId="0" fontId="17" fillId="0" borderId="37" xfId="0" applyFont="1" applyBorder="1" applyAlignment="1" applyProtection="1">
      <alignment horizontal="left" vertical="center" wrapText="1"/>
    </xf>
    <xf numFmtId="14" fontId="3" fillId="3" borderId="4" xfId="0" applyNumberFormat="1" applyFont="1" applyFill="1" applyBorder="1" applyAlignment="1" applyProtection="1">
      <alignment horizontal="center" vertical="center"/>
      <protection locked="0"/>
    </xf>
    <xf numFmtId="14" fontId="3" fillId="3" borderId="41" xfId="0" applyNumberFormat="1" applyFont="1" applyFill="1" applyBorder="1" applyAlignment="1" applyProtection="1">
      <alignment horizontal="center" vertical="center"/>
      <protection locked="0"/>
    </xf>
    <xf numFmtId="14" fontId="3" fillId="3" borderId="37"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left" vertical="center" wrapText="1" indent="1"/>
      <protection hidden="1"/>
    </xf>
  </cellXfs>
  <cellStyles count="5">
    <cellStyle name="Hipervínculo" xfId="1" builtinId="8"/>
    <cellStyle name="Millares" xfId="2" builtinId="3"/>
    <cellStyle name="Normal" xfId="0" builtinId="0"/>
    <cellStyle name="Porcentaje" xfId="3" builtinId="5"/>
    <cellStyle name="Porcentaje 2" xfId="4"/>
  </cellStyles>
  <dxfs count="9">
    <dxf>
      <fill>
        <patternFill patternType="darkUp"/>
      </fill>
    </dxf>
    <dxf>
      <font>
        <strike val="0"/>
        <condense val="0"/>
        <extend val="0"/>
        <color auto="1"/>
      </font>
      <fill>
        <patternFill patternType="darkUp">
          <bgColor indexed="9"/>
        </patternFill>
      </fill>
    </dxf>
    <dxf>
      <font>
        <condense val="0"/>
        <extend val="0"/>
        <color auto="1"/>
      </font>
      <fill>
        <patternFill patternType="none">
          <bgColor indexed="65"/>
        </patternFill>
      </fill>
    </dxf>
    <dxf>
      <fill>
        <patternFill patternType="darkUp"/>
      </fill>
    </dxf>
    <dxf>
      <fill>
        <patternFill patternType="darkUp"/>
      </fill>
    </dxf>
    <dxf>
      <fill>
        <patternFill patternType="darkUp"/>
      </fill>
    </dxf>
    <dxf>
      <fill>
        <patternFill patternType="darkUp"/>
      </fill>
    </dxf>
    <dxf>
      <fill>
        <patternFill patternType="darkUp"/>
      </fill>
    </dxf>
    <dxf>
      <font>
        <strike val="0"/>
        <condense val="0"/>
        <extend val="0"/>
        <color auto="1"/>
      </font>
      <fill>
        <patternFill patternType="darkUp">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323850</xdr:colOff>
      <xdr:row>0</xdr:row>
      <xdr:rowOff>133350</xdr:rowOff>
    </xdr:from>
    <xdr:to>
      <xdr:col>7</xdr:col>
      <xdr:colOff>352425</xdr:colOff>
      <xdr:row>5</xdr:row>
      <xdr:rowOff>152400</xdr:rowOff>
    </xdr:to>
    <xdr:pic>
      <xdr:nvPicPr>
        <xdr:cNvPr id="6175"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133350"/>
          <a:ext cx="30765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523875</xdr:colOff>
      <xdr:row>4</xdr:row>
      <xdr:rowOff>152400</xdr:rowOff>
    </xdr:from>
    <xdr:to>
      <xdr:col>14</xdr:col>
      <xdr:colOff>9525</xdr:colOff>
      <xdr:row>22</xdr:row>
      <xdr:rowOff>104775</xdr:rowOff>
    </xdr:to>
    <xdr:sp macro="" textlink="">
      <xdr:nvSpPr>
        <xdr:cNvPr id="7169" name="Rectangle 1"/>
        <xdr:cNvSpPr>
          <a:spLocks noChangeArrowheads="1"/>
        </xdr:cNvSpPr>
      </xdr:nvSpPr>
      <xdr:spPr bwMode="auto">
        <a:xfrm>
          <a:off x="657225" y="838200"/>
          <a:ext cx="9391650" cy="2867025"/>
        </a:xfrm>
        <a:prstGeom prst="rect">
          <a:avLst/>
        </a:prstGeom>
        <a:solidFill>
          <a:srgbClr val="C0C0C0"/>
        </a:solidFill>
        <a:ln w="9525">
          <a:noFill/>
          <a:miter lim="800000"/>
          <a:headEnd/>
          <a:tailEnd/>
        </a:ln>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Completar las características generales de la empresa. </a:t>
          </a:r>
        </a:p>
        <a:p>
          <a:pPr algn="just" rtl="0">
            <a:defRPr sz="1000"/>
          </a:pPr>
          <a:endParaRPr lang="es-UY" sz="1000" b="1" i="1"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Cada firma deberá incorporar los datos que se establecen en la sección 1. </a:t>
          </a:r>
          <a:r>
            <a:rPr lang="es-UY" sz="1000" b="1" i="1" u="none" strike="noStrike" baseline="0">
              <a:solidFill>
                <a:srgbClr val="000000"/>
              </a:solidFill>
              <a:latin typeface="Arial"/>
              <a:cs typeface="Arial"/>
            </a:rPr>
            <a:t>Las celdas que se deben completar son unicamente las de color naranja</a:t>
          </a:r>
          <a:r>
            <a:rPr lang="es-UY" sz="1000" b="0" i="0" u="none" strike="noStrike" baseline="0">
              <a:solidFill>
                <a:srgbClr val="000000"/>
              </a:solidFill>
              <a:latin typeface="Arial"/>
              <a:cs typeface="Arial"/>
            </a:rPr>
            <a:t>.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una primera instancia se debe determinar el nombre de la empresa, y cada una deberá establecer si la misma es nueva o en marcha (las opciones que figuran son Nueva: SI o NO). Esta opción determinará la fórmula del cálculo del plazo de exoneración de IRAE.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una segunda instancia se deberá completar el nivel de facturación (del ejercicio fiscal anterior al que la empresa presenta el proyecto), en pesos uruguayos, y el número de empleados con los que cuenta la misma. En caso que la firma fuese nueva, la empresa debe proyectar facturación y número de empleados para el siguiente ejercicio económico. El valor de estas dos variables en forma conjunta determinará la categoría de la empresa (con el objetivo de determinar si es MYPE o no). En caso afirmativo la empresa contará con beneficios adicionales que se observan al final del simulador. Para que el simulador calcule esta última opción se debe completar el valor de la Unidad Indexada (UI) en la sección 2.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Por último, la empresa determina si el proyecto se localiza dentro de un Parque Industrial (las opciones que figuran son En Parque Industrial: SI o NO). En caso afirmativo, el puntaje total obtenido se incrementará en un 15%, sobre la porción del monto del proyecto que desarrolle en el Parque Industrial, para aquellas empresas que revistan la calidad de usuarios de parques industriales. </a:t>
          </a:r>
        </a:p>
        <a:p>
          <a:pPr algn="just" rtl="0">
            <a:defRPr sz="1000"/>
          </a:pPr>
          <a:r>
            <a:rPr lang="es-UY" sz="1000" b="0" i="0" u="none" strike="noStrike" baseline="0">
              <a:solidFill>
                <a:srgbClr val="000000"/>
              </a:solidFill>
              <a:latin typeface="Arial"/>
              <a:cs typeface="Arial"/>
            </a:rPr>
            <a:t>  </a:t>
          </a:r>
        </a:p>
      </xdr:txBody>
    </xdr:sp>
    <xdr:clientData/>
  </xdr:twoCellAnchor>
  <xdr:twoCellAnchor>
    <xdr:from>
      <xdr:col>1</xdr:col>
      <xdr:colOff>28575</xdr:colOff>
      <xdr:row>4</xdr:row>
      <xdr:rowOff>0</xdr:rowOff>
    </xdr:from>
    <xdr:to>
      <xdr:col>1</xdr:col>
      <xdr:colOff>714375</xdr:colOff>
      <xdr:row>5</xdr:row>
      <xdr:rowOff>104775</xdr:rowOff>
    </xdr:to>
    <xdr:sp macro="" textlink="">
      <xdr:nvSpPr>
        <xdr:cNvPr id="7170" name="Rectangle 2"/>
        <xdr:cNvSpPr>
          <a:spLocks noChangeArrowheads="1"/>
        </xdr:cNvSpPr>
      </xdr:nvSpPr>
      <xdr:spPr bwMode="auto">
        <a:xfrm>
          <a:off x="161925" y="685800"/>
          <a:ext cx="685800" cy="266700"/>
        </a:xfrm>
        <a:prstGeom prst="rect">
          <a:avLst/>
        </a:prstGeom>
        <a:solidFill>
          <a:srgbClr val="FF9900"/>
        </a:solidFill>
        <a:ln w="9525">
          <a:noFill/>
          <a:miter lim="800000"/>
          <a:headEnd/>
          <a:tailEnd/>
        </a:ln>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1º paso</a:t>
          </a:r>
          <a:r>
            <a:rPr lang="es-UY" sz="1000" b="1" i="1" u="none" strike="noStrike" baseline="0">
              <a:solidFill>
                <a:srgbClr val="000000"/>
              </a:solidFill>
              <a:latin typeface="Arial"/>
              <a:cs typeface="Arial"/>
            </a:rPr>
            <a:t> </a:t>
          </a:r>
        </a:p>
      </xdr:txBody>
    </xdr:sp>
    <xdr:clientData/>
  </xdr:twoCellAnchor>
  <xdr:twoCellAnchor>
    <xdr:from>
      <xdr:col>1</xdr:col>
      <xdr:colOff>523875</xdr:colOff>
      <xdr:row>25</xdr:row>
      <xdr:rowOff>152400</xdr:rowOff>
    </xdr:from>
    <xdr:to>
      <xdr:col>13</xdr:col>
      <xdr:colOff>752475</xdr:colOff>
      <xdr:row>35</xdr:row>
      <xdr:rowOff>57150</xdr:rowOff>
    </xdr:to>
    <xdr:sp macro="" textlink="">
      <xdr:nvSpPr>
        <xdr:cNvPr id="7171" name="Rectangle 3"/>
        <xdr:cNvSpPr>
          <a:spLocks noChangeArrowheads="1"/>
        </xdr:cNvSpPr>
      </xdr:nvSpPr>
      <xdr:spPr bwMode="auto">
        <a:xfrm>
          <a:off x="657225" y="4238625"/>
          <a:ext cx="9372600" cy="1524000"/>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Monto del proyecto de inversión</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la segunda sección se debe completar el monto de la inversión en UI, así como la cotización de esta unidad del último día del mes anterior al momento en que se presenta el proyecto y la cotización del dólar del último día hábil del mes anterior a dicho momento.</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El simulador brinda el acceso a la página del Banco Central del Uruguay (BCU) y del Instituto Nacional de Estadística (INE) para visualizar la cotización de ambas.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Si la empresa invierte dentro de un Parque Industrial, podrá completar el monto de esta inversión dentro del cuadro correspondiente.   </a:t>
          </a:r>
        </a:p>
      </xdr:txBody>
    </xdr:sp>
    <xdr:clientData/>
  </xdr:twoCellAnchor>
  <xdr:twoCellAnchor>
    <xdr:from>
      <xdr:col>1</xdr:col>
      <xdr:colOff>28575</xdr:colOff>
      <xdr:row>25</xdr:row>
      <xdr:rowOff>0</xdr:rowOff>
    </xdr:from>
    <xdr:to>
      <xdr:col>1</xdr:col>
      <xdr:colOff>714375</xdr:colOff>
      <xdr:row>26</xdr:row>
      <xdr:rowOff>104775</xdr:rowOff>
    </xdr:to>
    <xdr:sp macro="" textlink="">
      <xdr:nvSpPr>
        <xdr:cNvPr id="7172" name="Rectangle 4"/>
        <xdr:cNvSpPr>
          <a:spLocks noChangeArrowheads="1"/>
        </xdr:cNvSpPr>
      </xdr:nvSpPr>
      <xdr:spPr bwMode="auto">
        <a:xfrm>
          <a:off x="161925" y="4086225"/>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2º paso</a:t>
          </a:r>
          <a:r>
            <a:rPr lang="es-UY" sz="1000" b="1" i="1" u="none" strike="noStrike" baseline="0">
              <a:solidFill>
                <a:srgbClr val="000000"/>
              </a:solidFill>
              <a:latin typeface="Arial"/>
              <a:cs typeface="Arial"/>
            </a:rPr>
            <a:t> </a:t>
          </a:r>
        </a:p>
      </xdr:txBody>
    </xdr:sp>
    <xdr:clientData/>
  </xdr:twoCellAnchor>
  <xdr:twoCellAnchor>
    <xdr:from>
      <xdr:col>1</xdr:col>
      <xdr:colOff>523875</xdr:colOff>
      <xdr:row>39</xdr:row>
      <xdr:rowOff>152400</xdr:rowOff>
    </xdr:from>
    <xdr:to>
      <xdr:col>14</xdr:col>
      <xdr:colOff>9525</xdr:colOff>
      <xdr:row>85</xdr:row>
      <xdr:rowOff>95250</xdr:rowOff>
    </xdr:to>
    <xdr:sp macro="" textlink="">
      <xdr:nvSpPr>
        <xdr:cNvPr id="7173" name="Rectangle 5"/>
        <xdr:cNvSpPr>
          <a:spLocks noChangeArrowheads="1"/>
        </xdr:cNvSpPr>
      </xdr:nvSpPr>
      <xdr:spPr bwMode="auto">
        <a:xfrm>
          <a:off x="657225" y="6505575"/>
          <a:ext cx="9391650" cy="7391400"/>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Indicadores </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Las empresas cuentan con la posibilidad de aplicar diferentes indicadores, algunos generales y otros sectoriales, los cual dependerán del giro de actividad económica en el que se desempeña la firma. Ninguno es obligatorio, y cada emprendimiento podrá generar uno, algunos, o todos los indicadores. Para acceder al régimen las empresas deberán alcanzar como mínimo 1 punto. Las empresas que accedan deberán obtener como mínimo 0,5 puntos en total entre los siguientes indicadores: empleo; exportaciones; producción más Limpia o I+D+i; y/o sectorial.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El primero de los indicadores generales es el de Generación de Empleo. El mismo se cuantifica por la cantidad de Unidad de Cuenta de Empleo a crear, con una carga equivalente de 40 horas semanales, promedio anual para los siguientes 5 años a los que la empresa presenta el proyecto (ver Circular 2/09). A los efectos del simulador solamente se incluye un único cuadro, donde se establece el promedio de los 5 años. Cada empresa debe considerar para cada puesto de trabajo el nivel del salario nominal (se mide en Bases de Prestaciones y Contribuciones -BPC-), para establecer la categoría del mismo. Se dispone del link al INE para visualizar el valor de la BPC. En las celdas naranjas se debe completar la totalidad de los empleos por categoría.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A su vez, se identifican beneficios adicionales para tres colectivos con problemas de empleo (contratación de mujeres, contratación de menores de 24 años y/o mayores de 50 años, y contratación de trabajadores rurales). Para cada puesto de trabajo generado, la empresa deberá identificar las características de puestos de trabajo a generar que otorgan incentivos adicionales. Se podrá sumar puntos por más de un concepto. En las celdas naranjas se deben completar la totalidad de puestos de trabajo, por nivel de calificación, comprendidos en cada uno de los colectivos identificados con dificultades.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El segundo de los indicadores generales es el de Aumento de exportaciones. En caso de aplicar este indicador, la empresa debe completar el valor total de las ventas al exterior (en dólares) en promedio para los siguientes cinco años, consecuencia del proyecto de inversión, y el nivel de las mismas antes de presentar el emprendimiento (ver circular 2/09 y 5/10). Para los productores agropecuarios y/o forestales, se plantea la posibilidad de cuantificar sus exportaciones indirectas. Para calcular las mismas, la empresa debe seleccionar el producto que produce (dentro de una lista fija) y plasmar dentro del simulador la facturación en plaza (en dólares) para la situación con proyecto (promedio de los siguientes 5 años) y sin proyecto.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El siguiente indicador general es el de Descentralización. A los efectos del simulador debe optarse necesariamente por una única localización dentro de las 4 posibilidades: barrios de Montevideo, Interior del país (más o menos de 5.000 habitantes), y, para el caso de empresas agropecuarias del sector lácteo se fija un beneficio adicional si el 40% o más de la materia prima proviene de establecimientos no ubicados en una cuenca lechera existente.</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El último de los indicadores generales es el de Inversión en utilización de tecnologías limpias (P+L) o Incremento de investigación y desarrollo e innovación (I+D+i). La empresa debe completar la inversión en una de estas dos áreas, en UI. A los efectos del simulador, la opción del cómputo de empleo en I+D+i no está disponible, pudiendo aplicarse a la hora de presentar el proyecto.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El indicador sectorial para las empresas agropecuarias se encuentra en la hoja: Indicadores sectoriales. La empresa podrá optar por uno de los siguientes 3 indicadores: 1.1) Inversiones en adaptación y/o mitigación del cambio climático (A+M); 1.2) Diferenciación de productos y procesos; 1.3) Capacitación de trabajadores rurales, ó 1.3) Desarrollo de Mercados de Capitales.</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Para el indicador 1.1 la empresa debe completar el monto de inversión en esta área en UI. Si la empresa opta por el 1.2, puede incorporar el valor de 5 en el mismo si cuenta con una de las certificaciones de calidad que se determinan en el Anexo de indicadores sectoriales. Por último, en el indicador 1.3 la empresa debe fijar el número de trabajadores capacitados de acuerdo al criterio establecido en el Anexo de Indicadores Sectoriales.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Por otra parte, la empresa puede combinar uno de los primeros dos indicadores con el de Desarrollo de Mercados de Capitales. En ningún caso el total de beneficios sectoriales podrá tener un puntaje mayor a 10. La empresa debe completar el monto de la inversión que financia mediante la emisión de acciones o certificados de participación a través del mercado local de valores, y/o la emisión de títulos de deuda en el mercado local.</a:t>
          </a: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28575</xdr:colOff>
      <xdr:row>39</xdr:row>
      <xdr:rowOff>0</xdr:rowOff>
    </xdr:from>
    <xdr:to>
      <xdr:col>1</xdr:col>
      <xdr:colOff>714375</xdr:colOff>
      <xdr:row>40</xdr:row>
      <xdr:rowOff>104775</xdr:rowOff>
    </xdr:to>
    <xdr:sp macro="" textlink="">
      <xdr:nvSpPr>
        <xdr:cNvPr id="7174" name="Rectangle 6"/>
        <xdr:cNvSpPr>
          <a:spLocks noChangeArrowheads="1"/>
        </xdr:cNvSpPr>
      </xdr:nvSpPr>
      <xdr:spPr bwMode="auto">
        <a:xfrm>
          <a:off x="161925" y="6353175"/>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3º paso </a:t>
          </a:r>
        </a:p>
      </xdr:txBody>
    </xdr:sp>
    <xdr:clientData/>
  </xdr:twoCellAnchor>
  <xdr:twoCellAnchor>
    <xdr:from>
      <xdr:col>1</xdr:col>
      <xdr:colOff>504825</xdr:colOff>
      <xdr:row>90</xdr:row>
      <xdr:rowOff>152400</xdr:rowOff>
    </xdr:from>
    <xdr:to>
      <xdr:col>13</xdr:col>
      <xdr:colOff>752475</xdr:colOff>
      <xdr:row>98</xdr:row>
      <xdr:rowOff>28575</xdr:rowOff>
    </xdr:to>
    <xdr:sp macro="" textlink="">
      <xdr:nvSpPr>
        <xdr:cNvPr id="7175" name="Rectangle 7"/>
        <xdr:cNvSpPr>
          <a:spLocks noChangeArrowheads="1"/>
        </xdr:cNvSpPr>
      </xdr:nvSpPr>
      <xdr:spPr bwMode="auto">
        <a:xfrm>
          <a:off x="638175" y="14763750"/>
          <a:ext cx="9391650" cy="1171575"/>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Matriz de indicadores – Exoneración de IRAE</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base a los datos incorporados anteriormente, el simulador arrojará el puntaje final de cada uno de los indicadores, y de esta forma la exoneración de IRAE que la empresa podrá acceder mediante el Decreto XXX/011, así como el plazo en el cual podrá utilizar este beneficio fiscal.  </a:t>
          </a: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9525</xdr:colOff>
      <xdr:row>90</xdr:row>
      <xdr:rowOff>0</xdr:rowOff>
    </xdr:from>
    <xdr:to>
      <xdr:col>1</xdr:col>
      <xdr:colOff>695325</xdr:colOff>
      <xdr:row>91</xdr:row>
      <xdr:rowOff>104775</xdr:rowOff>
    </xdr:to>
    <xdr:sp macro="" textlink="">
      <xdr:nvSpPr>
        <xdr:cNvPr id="7176" name="Rectangle 8"/>
        <xdr:cNvSpPr>
          <a:spLocks noChangeArrowheads="1"/>
        </xdr:cNvSpPr>
      </xdr:nvSpPr>
      <xdr:spPr bwMode="auto">
        <a:xfrm>
          <a:off x="142875" y="14611350"/>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4º paso </a:t>
          </a:r>
        </a:p>
      </xdr:txBody>
    </xdr:sp>
    <xdr:clientData/>
  </xdr:twoCellAnchor>
  <xdr:twoCellAnchor>
    <xdr:from>
      <xdr:col>1</xdr:col>
      <xdr:colOff>504825</xdr:colOff>
      <xdr:row>101</xdr:row>
      <xdr:rowOff>152400</xdr:rowOff>
    </xdr:from>
    <xdr:to>
      <xdr:col>14</xdr:col>
      <xdr:colOff>66675</xdr:colOff>
      <xdr:row>109</xdr:row>
      <xdr:rowOff>152400</xdr:rowOff>
    </xdr:to>
    <xdr:sp macro="" textlink="">
      <xdr:nvSpPr>
        <xdr:cNvPr id="7177" name="Rectangle 9"/>
        <xdr:cNvSpPr>
          <a:spLocks noChangeArrowheads="1"/>
        </xdr:cNvSpPr>
      </xdr:nvSpPr>
      <xdr:spPr bwMode="auto">
        <a:xfrm>
          <a:off x="638175" y="16544925"/>
          <a:ext cx="9467850" cy="1295400"/>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Cálculo de exoneración de IRAE</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Considerando la exoneración de IRAE y el plazo de aplicación del mismo, obtenidos en el paso anterior, la empresa puede completar las proyecciones de los resultados fiscales para los mismos años del plazo de exoneración de IRAE. Los montos a incorporar deben ser en pesos uruguayos. De esta forma, el simulador calcula la exoneración efectiva por cada año y el saldo que resta por exonerar en UI.  </a:t>
          </a: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9525</xdr:colOff>
      <xdr:row>101</xdr:row>
      <xdr:rowOff>0</xdr:rowOff>
    </xdr:from>
    <xdr:to>
      <xdr:col>1</xdr:col>
      <xdr:colOff>695325</xdr:colOff>
      <xdr:row>102</xdr:row>
      <xdr:rowOff>104775</xdr:rowOff>
    </xdr:to>
    <xdr:sp macro="" textlink="">
      <xdr:nvSpPr>
        <xdr:cNvPr id="7178" name="Rectangle 10"/>
        <xdr:cNvSpPr>
          <a:spLocks noChangeArrowheads="1"/>
        </xdr:cNvSpPr>
      </xdr:nvSpPr>
      <xdr:spPr bwMode="auto">
        <a:xfrm>
          <a:off x="142875" y="16392525"/>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5º paso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1714500</xdr:colOff>
      <xdr:row>0</xdr:row>
      <xdr:rowOff>123825</xdr:rowOff>
    </xdr:from>
    <xdr:to>
      <xdr:col>5</xdr:col>
      <xdr:colOff>628650</xdr:colOff>
      <xdr:row>7</xdr:row>
      <xdr:rowOff>76200</xdr:rowOff>
    </xdr:to>
    <xdr:pic>
      <xdr:nvPicPr>
        <xdr:cNvPr id="128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0" y="123825"/>
          <a:ext cx="4724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bps.gub.uy/bps/valoreshistoricos.jsp?idVariable=20&amp;contentid=5479" TargetMode="External"/><Relationship Id="rId2" Type="http://schemas.openxmlformats.org/officeDocument/2006/relationships/hyperlink" Target="http://www.bcu.gub.uy/Estadisticas-e-Indicadores/Paginas/Cotizaciones.aspx" TargetMode="External"/><Relationship Id="rId1" Type="http://schemas.openxmlformats.org/officeDocument/2006/relationships/hyperlink" Target="http://ine.gub.uy/web/guest/ui-unidad-indexada"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zoomScale="85" workbookViewId="0">
      <selection activeCell="A9" sqref="A9"/>
    </sheetView>
  </sheetViews>
  <sheetFormatPr baseColWidth="10" defaultColWidth="11.44140625" defaultRowHeight="13.2" x14ac:dyDescent="0.25"/>
  <cols>
    <col min="1" max="9" width="11.44140625" style="71"/>
    <col min="10" max="10" width="22.6640625" style="71" customWidth="1"/>
    <col min="11" max="16384" width="11.44140625" style="71"/>
  </cols>
  <sheetData>
    <row r="1" spans="1:11" x14ac:dyDescent="0.25">
      <c r="A1" s="72"/>
      <c r="B1" s="73"/>
      <c r="C1" s="73"/>
      <c r="D1" s="73"/>
      <c r="E1" s="73"/>
      <c r="F1" s="73"/>
      <c r="G1" s="73"/>
      <c r="H1" s="73"/>
      <c r="I1" s="73"/>
      <c r="J1" s="73"/>
      <c r="K1" s="74"/>
    </row>
    <row r="2" spans="1:11" x14ac:dyDescent="0.25">
      <c r="A2" s="75"/>
      <c r="B2" s="76"/>
      <c r="C2" s="76"/>
      <c r="D2" s="76"/>
      <c r="E2" s="76"/>
      <c r="F2" s="76"/>
      <c r="G2" s="76"/>
      <c r="H2" s="76"/>
      <c r="I2" s="76"/>
      <c r="J2" s="76"/>
      <c r="K2" s="77"/>
    </row>
    <row r="3" spans="1:11" x14ac:dyDescent="0.25">
      <c r="A3" s="75"/>
      <c r="B3" s="76"/>
      <c r="C3" s="76"/>
      <c r="D3" s="76"/>
      <c r="E3" s="76"/>
      <c r="F3" s="76"/>
      <c r="G3" s="76"/>
      <c r="H3" s="76"/>
      <c r="I3" s="76"/>
      <c r="J3" s="76"/>
      <c r="K3" s="77"/>
    </row>
    <row r="4" spans="1:11" x14ac:dyDescent="0.25">
      <c r="A4" s="75"/>
      <c r="B4" s="76"/>
      <c r="C4" s="76"/>
      <c r="D4" s="76"/>
      <c r="E4" s="76"/>
      <c r="F4" s="76"/>
      <c r="G4" s="76"/>
      <c r="H4" s="76"/>
      <c r="I4" s="76"/>
      <c r="J4" s="76"/>
      <c r="K4" s="77"/>
    </row>
    <row r="5" spans="1:11" ht="17.25" customHeight="1" x14ac:dyDescent="0.25">
      <c r="A5" s="75"/>
      <c r="B5" s="76"/>
      <c r="C5" s="76"/>
      <c r="D5" s="76"/>
      <c r="E5" s="76"/>
      <c r="F5" s="76"/>
      <c r="G5" s="76"/>
      <c r="H5" s="79"/>
      <c r="I5" s="76"/>
      <c r="J5" s="76"/>
      <c r="K5" s="77"/>
    </row>
    <row r="6" spans="1:11" x14ac:dyDescent="0.25">
      <c r="A6" s="75"/>
      <c r="B6" s="76"/>
      <c r="C6" s="76"/>
      <c r="D6" s="76"/>
      <c r="E6" s="76"/>
      <c r="F6" s="76"/>
      <c r="G6" s="76"/>
      <c r="H6" s="80"/>
      <c r="I6" s="76"/>
      <c r="J6" s="76"/>
      <c r="K6" s="77"/>
    </row>
    <row r="7" spans="1:11" x14ac:dyDescent="0.25">
      <c r="A7" s="75"/>
      <c r="B7" s="76"/>
      <c r="C7" s="76"/>
      <c r="D7" s="76"/>
      <c r="E7" s="76"/>
      <c r="F7" s="76"/>
      <c r="G7" s="76"/>
      <c r="H7" s="76"/>
      <c r="I7" s="76"/>
      <c r="J7" s="76"/>
      <c r="K7" s="77"/>
    </row>
    <row r="8" spans="1:11" x14ac:dyDescent="0.25">
      <c r="A8" s="75"/>
      <c r="B8" s="76"/>
      <c r="C8" s="76"/>
      <c r="D8" s="76"/>
      <c r="E8" s="76"/>
      <c r="F8" s="76"/>
      <c r="G8" s="76"/>
      <c r="H8" s="76"/>
      <c r="I8" s="76"/>
      <c r="J8" s="76"/>
      <c r="K8" s="77"/>
    </row>
    <row r="9" spans="1:11" ht="17.399999999999999" x14ac:dyDescent="0.3">
      <c r="A9" s="75"/>
      <c r="B9" s="76"/>
      <c r="C9" s="76"/>
      <c r="D9" s="81" t="s">
        <v>162</v>
      </c>
      <c r="E9" s="81"/>
      <c r="F9" s="81"/>
      <c r="G9" s="81"/>
      <c r="H9" s="82"/>
      <c r="I9" s="76"/>
      <c r="J9" s="76"/>
      <c r="K9" s="77"/>
    </row>
    <row r="10" spans="1:11" ht="37.5" customHeight="1" x14ac:dyDescent="0.25">
      <c r="A10" s="75"/>
      <c r="B10" s="76"/>
      <c r="C10" s="76"/>
      <c r="D10" s="76"/>
      <c r="E10" s="76"/>
      <c r="F10" s="76"/>
      <c r="G10" s="76"/>
      <c r="H10" s="76"/>
      <c r="I10" s="76"/>
      <c r="J10" s="76"/>
      <c r="K10" s="77"/>
    </row>
    <row r="11" spans="1:11" x14ac:dyDescent="0.25">
      <c r="A11" s="75"/>
      <c r="B11" s="211" t="s">
        <v>209</v>
      </c>
      <c r="C11" s="212"/>
      <c r="D11" s="212"/>
      <c r="E11" s="212"/>
      <c r="F11" s="212"/>
      <c r="G11" s="212"/>
      <c r="H11" s="212"/>
      <c r="I11" s="212"/>
      <c r="J11" s="212"/>
      <c r="K11" s="77"/>
    </row>
    <row r="12" spans="1:11" x14ac:dyDescent="0.25">
      <c r="A12" s="75"/>
      <c r="B12" s="212"/>
      <c r="C12" s="212"/>
      <c r="D12" s="212"/>
      <c r="E12" s="212"/>
      <c r="F12" s="212"/>
      <c r="G12" s="212"/>
      <c r="H12" s="212"/>
      <c r="I12" s="212"/>
      <c r="J12" s="212"/>
      <c r="K12" s="77"/>
    </row>
    <row r="13" spans="1:11" x14ac:dyDescent="0.25">
      <c r="A13" s="75"/>
      <c r="B13" s="212"/>
      <c r="C13" s="212"/>
      <c r="D13" s="212"/>
      <c r="E13" s="212"/>
      <c r="F13" s="212"/>
      <c r="G13" s="212"/>
      <c r="H13" s="212"/>
      <c r="I13" s="212"/>
      <c r="J13" s="212"/>
      <c r="K13" s="77"/>
    </row>
    <row r="14" spans="1:11" x14ac:dyDescent="0.25">
      <c r="A14" s="75"/>
      <c r="B14" s="212"/>
      <c r="C14" s="212"/>
      <c r="D14" s="212"/>
      <c r="E14" s="212"/>
      <c r="F14" s="212"/>
      <c r="G14" s="212"/>
      <c r="H14" s="212"/>
      <c r="I14" s="212"/>
      <c r="J14" s="212"/>
      <c r="K14" s="77"/>
    </row>
    <row r="15" spans="1:11" x14ac:dyDescent="0.25">
      <c r="A15" s="75"/>
      <c r="B15" s="212"/>
      <c r="C15" s="212"/>
      <c r="D15" s="212"/>
      <c r="E15" s="212"/>
      <c r="F15" s="212"/>
      <c r="G15" s="212"/>
      <c r="H15" s="212"/>
      <c r="I15" s="212"/>
      <c r="J15" s="212"/>
      <c r="K15" s="77"/>
    </row>
    <row r="16" spans="1:11" x14ac:dyDescent="0.25">
      <c r="A16" s="75"/>
      <c r="B16" s="212"/>
      <c r="C16" s="212"/>
      <c r="D16" s="212"/>
      <c r="E16" s="212"/>
      <c r="F16" s="212"/>
      <c r="G16" s="212"/>
      <c r="H16" s="212"/>
      <c r="I16" s="212"/>
      <c r="J16" s="212"/>
      <c r="K16" s="77"/>
    </row>
    <row r="17" spans="1:11" x14ac:dyDescent="0.25">
      <c r="A17" s="75"/>
      <c r="B17" s="212"/>
      <c r="C17" s="212"/>
      <c r="D17" s="212"/>
      <c r="E17" s="212"/>
      <c r="F17" s="212"/>
      <c r="G17" s="212"/>
      <c r="H17" s="212"/>
      <c r="I17" s="212"/>
      <c r="J17" s="212"/>
      <c r="K17" s="77"/>
    </row>
    <row r="18" spans="1:11" x14ac:dyDescent="0.25">
      <c r="A18" s="75"/>
      <c r="B18" s="212"/>
      <c r="C18" s="212"/>
      <c r="D18" s="212"/>
      <c r="E18" s="212"/>
      <c r="F18" s="212"/>
      <c r="G18" s="212"/>
      <c r="H18" s="212"/>
      <c r="I18" s="212"/>
      <c r="J18" s="212"/>
      <c r="K18" s="77"/>
    </row>
    <row r="19" spans="1:11" x14ac:dyDescent="0.25">
      <c r="A19" s="75"/>
      <c r="B19" s="212"/>
      <c r="C19" s="212"/>
      <c r="D19" s="212"/>
      <c r="E19" s="212"/>
      <c r="F19" s="212"/>
      <c r="G19" s="212"/>
      <c r="H19" s="212"/>
      <c r="I19" s="212"/>
      <c r="J19" s="212"/>
      <c r="K19" s="77"/>
    </row>
    <row r="20" spans="1:11" x14ac:dyDescent="0.25">
      <c r="A20" s="75"/>
      <c r="B20" s="212"/>
      <c r="C20" s="212"/>
      <c r="D20" s="212"/>
      <c r="E20" s="212"/>
      <c r="F20" s="212"/>
      <c r="G20" s="212"/>
      <c r="H20" s="212"/>
      <c r="I20" s="212"/>
      <c r="J20" s="212"/>
      <c r="K20" s="77"/>
    </row>
    <row r="21" spans="1:11" x14ac:dyDescent="0.25">
      <c r="A21" s="75"/>
      <c r="B21" s="212"/>
      <c r="C21" s="212"/>
      <c r="D21" s="212"/>
      <c r="E21" s="212"/>
      <c r="F21" s="212"/>
      <c r="G21" s="212"/>
      <c r="H21" s="212"/>
      <c r="I21" s="212"/>
      <c r="J21" s="212"/>
      <c r="K21" s="77"/>
    </row>
    <row r="22" spans="1:11" x14ac:dyDescent="0.25">
      <c r="A22" s="75"/>
      <c r="B22" s="212"/>
      <c r="C22" s="212"/>
      <c r="D22" s="212"/>
      <c r="E22" s="212"/>
      <c r="F22" s="212"/>
      <c r="G22" s="212"/>
      <c r="H22" s="212"/>
      <c r="I22" s="212"/>
      <c r="J22" s="212"/>
      <c r="K22" s="77"/>
    </row>
    <row r="23" spans="1:11" x14ac:dyDescent="0.25">
      <c r="A23" s="75"/>
      <c r="B23" s="212"/>
      <c r="C23" s="212"/>
      <c r="D23" s="212"/>
      <c r="E23" s="212"/>
      <c r="F23" s="212"/>
      <c r="G23" s="212"/>
      <c r="H23" s="212"/>
      <c r="I23" s="212"/>
      <c r="J23" s="212"/>
      <c r="K23" s="77"/>
    </row>
    <row r="24" spans="1:11" x14ac:dyDescent="0.25">
      <c r="A24" s="75"/>
      <c r="B24" s="212"/>
      <c r="C24" s="212"/>
      <c r="D24" s="212"/>
      <c r="E24" s="212"/>
      <c r="F24" s="212"/>
      <c r="G24" s="212"/>
      <c r="H24" s="212"/>
      <c r="I24" s="212"/>
      <c r="J24" s="212"/>
      <c r="K24" s="77"/>
    </row>
    <row r="25" spans="1:11" x14ac:dyDescent="0.25">
      <c r="A25" s="75"/>
      <c r="B25" s="212"/>
      <c r="C25" s="212"/>
      <c r="D25" s="212"/>
      <c r="E25" s="212"/>
      <c r="F25" s="212"/>
      <c r="G25" s="212"/>
      <c r="H25" s="212"/>
      <c r="I25" s="212"/>
      <c r="J25" s="212"/>
      <c r="K25" s="77"/>
    </row>
    <row r="26" spans="1:11" x14ac:dyDescent="0.25">
      <c r="A26" s="75"/>
      <c r="B26" s="212"/>
      <c r="C26" s="212"/>
      <c r="D26" s="212"/>
      <c r="E26" s="212"/>
      <c r="F26" s="212"/>
      <c r="G26" s="212"/>
      <c r="H26" s="212"/>
      <c r="I26" s="212"/>
      <c r="J26" s="212"/>
      <c r="K26" s="77"/>
    </row>
    <row r="27" spans="1:11" x14ac:dyDescent="0.25">
      <c r="A27" s="75"/>
      <c r="B27" s="212"/>
      <c r="C27" s="212"/>
      <c r="D27" s="212"/>
      <c r="E27" s="212"/>
      <c r="F27" s="212"/>
      <c r="G27" s="212"/>
      <c r="H27" s="212"/>
      <c r="I27" s="212"/>
      <c r="J27" s="212"/>
      <c r="K27" s="77"/>
    </row>
    <row r="28" spans="1:11" x14ac:dyDescent="0.25">
      <c r="A28" s="75"/>
      <c r="B28" s="212"/>
      <c r="C28" s="212"/>
      <c r="D28" s="212"/>
      <c r="E28" s="212"/>
      <c r="F28" s="212"/>
      <c r="G28" s="212"/>
      <c r="H28" s="212"/>
      <c r="I28" s="212"/>
      <c r="J28" s="212"/>
      <c r="K28" s="77"/>
    </row>
    <row r="29" spans="1:11" x14ac:dyDescent="0.25">
      <c r="A29" s="75"/>
      <c r="B29" s="212"/>
      <c r="C29" s="212"/>
      <c r="D29" s="212"/>
      <c r="E29" s="212"/>
      <c r="F29" s="212"/>
      <c r="G29" s="212"/>
      <c r="H29" s="212"/>
      <c r="I29" s="212"/>
      <c r="J29" s="212"/>
      <c r="K29" s="77"/>
    </row>
    <row r="30" spans="1:11" x14ac:dyDescent="0.25">
      <c r="A30" s="75"/>
      <c r="B30" s="212"/>
      <c r="C30" s="212"/>
      <c r="D30" s="212"/>
      <c r="E30" s="212"/>
      <c r="F30" s="212"/>
      <c r="G30" s="212"/>
      <c r="H30" s="212"/>
      <c r="I30" s="212"/>
      <c r="J30" s="212"/>
      <c r="K30" s="77"/>
    </row>
    <row r="31" spans="1:11" x14ac:dyDescent="0.25">
      <c r="A31" s="75"/>
      <c r="B31" s="212"/>
      <c r="C31" s="212"/>
      <c r="D31" s="212"/>
      <c r="E31" s="212"/>
      <c r="F31" s="212"/>
      <c r="G31" s="212"/>
      <c r="H31" s="212"/>
      <c r="I31" s="212"/>
      <c r="J31" s="212"/>
      <c r="K31" s="77"/>
    </row>
    <row r="32" spans="1:11" x14ac:dyDescent="0.25">
      <c r="A32" s="75"/>
      <c r="B32" s="212"/>
      <c r="C32" s="212"/>
      <c r="D32" s="212"/>
      <c r="E32" s="212"/>
      <c r="F32" s="212"/>
      <c r="G32" s="212"/>
      <c r="H32" s="212"/>
      <c r="I32" s="212"/>
      <c r="J32" s="212"/>
      <c r="K32" s="77"/>
    </row>
    <row r="33" spans="1:11" x14ac:dyDescent="0.25">
      <c r="A33" s="75"/>
      <c r="B33" s="212"/>
      <c r="C33" s="212"/>
      <c r="D33" s="212"/>
      <c r="E33" s="212"/>
      <c r="F33" s="212"/>
      <c r="G33" s="212"/>
      <c r="H33" s="212"/>
      <c r="I33" s="212"/>
      <c r="J33" s="212"/>
      <c r="K33" s="77"/>
    </row>
    <row r="34" spans="1:11" x14ac:dyDescent="0.25">
      <c r="A34" s="75"/>
      <c r="B34" s="212"/>
      <c r="C34" s="212"/>
      <c r="D34" s="212"/>
      <c r="E34" s="212"/>
      <c r="F34" s="212"/>
      <c r="G34" s="212"/>
      <c r="H34" s="212"/>
      <c r="I34" s="212"/>
      <c r="J34" s="212"/>
      <c r="K34" s="77"/>
    </row>
    <row r="35" spans="1:11" x14ac:dyDescent="0.25">
      <c r="A35" s="75"/>
      <c r="B35" s="212"/>
      <c r="C35" s="212"/>
      <c r="D35" s="212"/>
      <c r="E35" s="212"/>
      <c r="F35" s="212"/>
      <c r="G35" s="212"/>
      <c r="H35" s="212"/>
      <c r="I35" s="212"/>
      <c r="J35" s="212"/>
      <c r="K35" s="77"/>
    </row>
    <row r="36" spans="1:11" x14ac:dyDescent="0.25">
      <c r="A36" s="75"/>
      <c r="B36" s="212"/>
      <c r="C36" s="212"/>
      <c r="D36" s="212"/>
      <c r="E36" s="212"/>
      <c r="F36" s="212"/>
      <c r="G36" s="212"/>
      <c r="H36" s="212"/>
      <c r="I36" s="212"/>
      <c r="J36" s="212"/>
      <c r="K36" s="77"/>
    </row>
    <row r="37" spans="1:11" x14ac:dyDescent="0.25">
      <c r="A37" s="75"/>
      <c r="B37" s="212"/>
      <c r="C37" s="212"/>
      <c r="D37" s="212"/>
      <c r="E37" s="212"/>
      <c r="F37" s="212"/>
      <c r="G37" s="212"/>
      <c r="H37" s="212"/>
      <c r="I37" s="212"/>
      <c r="J37" s="212"/>
      <c r="K37" s="77"/>
    </row>
    <row r="38" spans="1:11" x14ac:dyDescent="0.25">
      <c r="A38" s="75"/>
      <c r="B38" s="212"/>
      <c r="C38" s="212"/>
      <c r="D38" s="212"/>
      <c r="E38" s="212"/>
      <c r="F38" s="212"/>
      <c r="G38" s="212"/>
      <c r="H38" s="212"/>
      <c r="I38" s="212"/>
      <c r="J38" s="212"/>
      <c r="K38" s="77"/>
    </row>
    <row r="39" spans="1:11" x14ac:dyDescent="0.25">
      <c r="A39" s="75"/>
      <c r="B39" s="212"/>
      <c r="C39" s="212"/>
      <c r="D39" s="212"/>
      <c r="E39" s="212"/>
      <c r="F39" s="212"/>
      <c r="G39" s="212"/>
      <c r="H39" s="212"/>
      <c r="I39" s="212"/>
      <c r="J39" s="212"/>
      <c r="K39" s="77"/>
    </row>
    <row r="40" spans="1:11" x14ac:dyDescent="0.25">
      <c r="A40" s="75"/>
      <c r="B40" s="212"/>
      <c r="C40" s="212"/>
      <c r="D40" s="212"/>
      <c r="E40" s="212"/>
      <c r="F40" s="212"/>
      <c r="G40" s="212"/>
      <c r="H40" s="212"/>
      <c r="I40" s="212"/>
      <c r="J40" s="212"/>
      <c r="K40" s="77"/>
    </row>
    <row r="41" spans="1:11" x14ac:dyDescent="0.25">
      <c r="A41" s="75"/>
      <c r="B41" s="212"/>
      <c r="C41" s="212"/>
      <c r="D41" s="212"/>
      <c r="E41" s="212"/>
      <c r="F41" s="212"/>
      <c r="G41" s="212"/>
      <c r="H41" s="212"/>
      <c r="I41" s="212"/>
      <c r="J41" s="212"/>
      <c r="K41" s="77"/>
    </row>
    <row r="42" spans="1:11" x14ac:dyDescent="0.25">
      <c r="A42" s="75"/>
      <c r="B42" s="212"/>
      <c r="C42" s="212"/>
      <c r="D42" s="212"/>
      <c r="E42" s="212"/>
      <c r="F42" s="212"/>
      <c r="G42" s="212"/>
      <c r="H42" s="212"/>
      <c r="I42" s="212"/>
      <c r="J42" s="212"/>
      <c r="K42" s="77"/>
    </row>
    <row r="43" spans="1:11" x14ac:dyDescent="0.25">
      <c r="A43" s="75"/>
      <c r="B43" s="212"/>
      <c r="C43" s="212"/>
      <c r="D43" s="212"/>
      <c r="E43" s="212"/>
      <c r="F43" s="212"/>
      <c r="G43" s="212"/>
      <c r="H43" s="212"/>
      <c r="I43" s="212"/>
      <c r="J43" s="212"/>
      <c r="K43" s="77"/>
    </row>
    <row r="44" spans="1:11" x14ac:dyDescent="0.25">
      <c r="A44" s="75"/>
      <c r="B44" s="212"/>
      <c r="C44" s="212"/>
      <c r="D44" s="212"/>
      <c r="E44" s="212"/>
      <c r="F44" s="212"/>
      <c r="G44" s="212"/>
      <c r="H44" s="212"/>
      <c r="I44" s="212"/>
      <c r="J44" s="212"/>
      <c r="K44" s="77"/>
    </row>
    <row r="45" spans="1:11" x14ac:dyDescent="0.25">
      <c r="A45" s="75"/>
      <c r="B45" s="212"/>
      <c r="C45" s="212"/>
      <c r="D45" s="212"/>
      <c r="E45" s="212"/>
      <c r="F45" s="212"/>
      <c r="G45" s="212"/>
      <c r="H45" s="212"/>
      <c r="I45" s="212"/>
      <c r="J45" s="212"/>
      <c r="K45" s="77"/>
    </row>
    <row r="46" spans="1:11" x14ac:dyDescent="0.25">
      <c r="A46" s="75"/>
      <c r="B46" s="212"/>
      <c r="C46" s="212"/>
      <c r="D46" s="212"/>
      <c r="E46" s="212"/>
      <c r="F46" s="212"/>
      <c r="G46" s="212"/>
      <c r="H46" s="212"/>
      <c r="I46" s="212"/>
      <c r="J46" s="212"/>
      <c r="K46" s="77"/>
    </row>
    <row r="47" spans="1:11" x14ac:dyDescent="0.25">
      <c r="A47" s="75"/>
      <c r="B47" s="212"/>
      <c r="C47" s="212"/>
      <c r="D47" s="212"/>
      <c r="E47" s="212"/>
      <c r="F47" s="212"/>
      <c r="G47" s="212"/>
      <c r="H47" s="212"/>
      <c r="I47" s="212"/>
      <c r="J47" s="212"/>
      <c r="K47" s="77"/>
    </row>
    <row r="48" spans="1:11" x14ac:dyDescent="0.25">
      <c r="A48" s="75"/>
      <c r="B48" s="76"/>
      <c r="C48" s="76"/>
      <c r="D48" s="76"/>
      <c r="E48" s="76"/>
      <c r="F48" s="76"/>
      <c r="G48" s="76"/>
      <c r="H48" s="76"/>
      <c r="I48" s="76"/>
      <c r="J48" s="76"/>
      <c r="K48" s="77"/>
    </row>
    <row r="49" spans="1:11" x14ac:dyDescent="0.25">
      <c r="A49" s="75"/>
      <c r="B49" s="76"/>
      <c r="C49" s="76"/>
      <c r="D49" s="76"/>
      <c r="E49" s="76"/>
      <c r="F49" s="76"/>
      <c r="G49" s="76"/>
      <c r="H49" s="76"/>
      <c r="I49" s="76"/>
      <c r="J49" s="76"/>
      <c r="K49" s="77"/>
    </row>
    <row r="50" spans="1:11" ht="13.8" thickBot="1" x14ac:dyDescent="0.3">
      <c r="A50" s="68"/>
      <c r="B50" s="69"/>
      <c r="C50" s="69"/>
      <c r="D50" s="69"/>
      <c r="E50" s="69"/>
      <c r="F50" s="69"/>
      <c r="G50" s="69"/>
      <c r="H50" s="69"/>
      <c r="I50" s="69"/>
      <c r="J50" s="69"/>
      <c r="K50" s="78"/>
    </row>
  </sheetData>
  <sheetProtection password="C1F8" sheet="1" objects="1" scenarios="1" selectLockedCells="1"/>
  <mergeCells count="1">
    <mergeCell ref="B11:J47"/>
  </mergeCells>
  <phoneticPr fontId="2" type="noConversion"/>
  <pageMargins left="0.75" right="0.75" top="1" bottom="1" header="0" footer="0"/>
  <pageSetup paperSize="9" scale="68" orientation="portrait" horizontalDpi="4294967295"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3"/>
  <sheetViews>
    <sheetView zoomScale="85" workbookViewId="0">
      <selection activeCell="J37" sqref="J37"/>
    </sheetView>
  </sheetViews>
  <sheetFormatPr baseColWidth="10" defaultColWidth="11.44140625" defaultRowHeight="13.2" x14ac:dyDescent="0.25"/>
  <cols>
    <col min="1" max="1" width="2" style="71" customWidth="1"/>
    <col min="2" max="16384" width="11.44140625" style="71"/>
  </cols>
  <sheetData>
    <row r="1" spans="1:16" x14ac:dyDescent="0.25">
      <c r="A1" s="72"/>
      <c r="B1" s="73"/>
      <c r="C1" s="73"/>
      <c r="D1" s="73"/>
      <c r="E1" s="73"/>
      <c r="F1" s="73"/>
      <c r="G1" s="73"/>
      <c r="H1" s="73"/>
      <c r="I1" s="73"/>
      <c r="J1" s="73"/>
      <c r="K1" s="73"/>
      <c r="L1" s="73"/>
      <c r="M1" s="73"/>
      <c r="N1" s="73"/>
      <c r="O1" s="73"/>
      <c r="P1" s="74"/>
    </row>
    <row r="2" spans="1:16" s="22" customFormat="1" ht="15.75" customHeight="1" x14ac:dyDescent="0.3">
      <c r="A2" s="19"/>
      <c r="B2" s="20" t="s">
        <v>164</v>
      </c>
      <c r="C2" s="20"/>
      <c r="D2" s="20"/>
      <c r="E2" s="20"/>
      <c r="F2" s="20"/>
      <c r="G2" s="20"/>
      <c r="H2" s="20"/>
      <c r="I2" s="20"/>
      <c r="J2" s="20"/>
      <c r="K2" s="20"/>
      <c r="L2" s="20"/>
      <c r="M2" s="20"/>
      <c r="N2" s="20"/>
      <c r="O2" s="20"/>
      <c r="P2" s="21"/>
    </row>
    <row r="3" spans="1:16" x14ac:dyDescent="0.25">
      <c r="A3" s="75"/>
      <c r="B3" s="76"/>
      <c r="C3" s="76"/>
      <c r="D3" s="76"/>
      <c r="E3" s="76"/>
      <c r="F3" s="76"/>
      <c r="G3" s="76"/>
      <c r="H3" s="76"/>
      <c r="I3" s="76"/>
      <c r="J3" s="76"/>
      <c r="K3" s="76"/>
      <c r="L3" s="76"/>
      <c r="M3" s="76"/>
      <c r="N3" s="76"/>
      <c r="O3" s="76"/>
      <c r="P3" s="77"/>
    </row>
    <row r="4" spans="1:16" x14ac:dyDescent="0.25">
      <c r="A4" s="75"/>
      <c r="B4" s="76"/>
      <c r="C4" s="76"/>
      <c r="D4" s="76"/>
      <c r="E4" s="76"/>
      <c r="F4" s="76"/>
      <c r="G4" s="76"/>
      <c r="H4" s="76"/>
      <c r="I4" s="76"/>
      <c r="J4" s="76"/>
      <c r="K4" s="76"/>
      <c r="L4" s="76"/>
      <c r="M4" s="76"/>
      <c r="N4" s="76"/>
      <c r="O4" s="76"/>
      <c r="P4" s="77"/>
    </row>
    <row r="5" spans="1:16" x14ac:dyDescent="0.25">
      <c r="A5" s="75"/>
      <c r="B5" s="76"/>
      <c r="C5" s="76"/>
      <c r="D5" s="76"/>
      <c r="E5" s="76"/>
      <c r="F5" s="76"/>
      <c r="G5" s="76"/>
      <c r="H5" s="76"/>
      <c r="I5" s="76"/>
      <c r="J5" s="76"/>
      <c r="K5" s="76"/>
      <c r="L5" s="76"/>
      <c r="M5" s="76"/>
      <c r="N5" s="76"/>
      <c r="O5" s="76"/>
      <c r="P5" s="77"/>
    </row>
    <row r="6" spans="1:16" x14ac:dyDescent="0.25">
      <c r="A6" s="75"/>
      <c r="B6" s="76"/>
      <c r="C6" s="76"/>
      <c r="D6" s="76"/>
      <c r="E6" s="76"/>
      <c r="F6" s="76"/>
      <c r="G6" s="76"/>
      <c r="H6" s="76"/>
      <c r="I6" s="76"/>
      <c r="J6" s="76"/>
      <c r="K6" s="76"/>
      <c r="L6" s="76"/>
      <c r="M6" s="76"/>
      <c r="N6" s="76"/>
      <c r="O6" s="76"/>
      <c r="P6" s="77"/>
    </row>
    <row r="7" spans="1:16" x14ac:dyDescent="0.25">
      <c r="A7" s="75"/>
      <c r="B7" s="76"/>
      <c r="C7" s="76"/>
      <c r="D7" s="76"/>
      <c r="E7" s="76"/>
      <c r="F7" s="76"/>
      <c r="G7" s="76"/>
      <c r="H7" s="76"/>
      <c r="I7" s="76"/>
      <c r="J7" s="76"/>
      <c r="K7" s="76"/>
      <c r="L7" s="76"/>
      <c r="M7" s="76"/>
      <c r="N7" s="76"/>
      <c r="O7" s="76"/>
      <c r="P7" s="77"/>
    </row>
    <row r="8" spans="1:16" x14ac:dyDescent="0.25">
      <c r="A8" s="75"/>
      <c r="B8" s="76"/>
      <c r="C8" s="76"/>
      <c r="D8" s="76"/>
      <c r="E8" s="76"/>
      <c r="F8" s="76"/>
      <c r="G8" s="76"/>
      <c r="H8" s="76"/>
      <c r="I8" s="76"/>
      <c r="J8" s="76"/>
      <c r="K8" s="76"/>
      <c r="L8" s="76"/>
      <c r="M8" s="76"/>
      <c r="N8" s="76"/>
      <c r="O8" s="76"/>
      <c r="P8" s="77"/>
    </row>
    <row r="9" spans="1:16" x14ac:dyDescent="0.25">
      <c r="A9" s="75"/>
      <c r="B9" s="76"/>
      <c r="C9" s="76"/>
      <c r="D9" s="76"/>
      <c r="E9" s="76"/>
      <c r="F9" s="76"/>
      <c r="G9" s="76"/>
      <c r="H9" s="76"/>
      <c r="I9" s="76"/>
      <c r="J9" s="76"/>
      <c r="K9" s="76"/>
      <c r="L9" s="76"/>
      <c r="M9" s="76"/>
      <c r="N9" s="76"/>
      <c r="O9" s="76"/>
      <c r="P9" s="77"/>
    </row>
    <row r="10" spans="1:16" x14ac:dyDescent="0.25">
      <c r="A10" s="75"/>
      <c r="B10" s="76"/>
      <c r="C10" s="76"/>
      <c r="D10" s="76"/>
      <c r="E10" s="76"/>
      <c r="F10" s="76"/>
      <c r="G10" s="76"/>
      <c r="H10" s="76"/>
      <c r="I10" s="76"/>
      <c r="J10" s="76"/>
      <c r="K10" s="76"/>
      <c r="L10" s="76"/>
      <c r="M10" s="76"/>
      <c r="N10" s="76"/>
      <c r="O10" s="76"/>
      <c r="P10" s="77"/>
    </row>
    <row r="11" spans="1:16" x14ac:dyDescent="0.25">
      <c r="A11" s="75"/>
      <c r="B11" s="76"/>
      <c r="C11" s="76"/>
      <c r="D11" s="76"/>
      <c r="E11" s="76"/>
      <c r="F11" s="76"/>
      <c r="G11" s="76"/>
      <c r="H11" s="76"/>
      <c r="I11" s="76"/>
      <c r="J11" s="76"/>
      <c r="K11" s="76"/>
      <c r="L11" s="76"/>
      <c r="M11" s="76"/>
      <c r="N11" s="76"/>
      <c r="O11" s="76"/>
      <c r="P11" s="77"/>
    </row>
    <row r="12" spans="1:16" x14ac:dyDescent="0.25">
      <c r="A12" s="75"/>
      <c r="B12" s="76"/>
      <c r="C12" s="76"/>
      <c r="D12" s="76"/>
      <c r="E12" s="76"/>
      <c r="F12" s="76"/>
      <c r="G12" s="76"/>
      <c r="H12" s="76"/>
      <c r="I12" s="76"/>
      <c r="J12" s="76"/>
      <c r="K12" s="76"/>
      <c r="L12" s="76"/>
      <c r="M12" s="76"/>
      <c r="N12" s="76"/>
      <c r="O12" s="76"/>
      <c r="P12" s="77"/>
    </row>
    <row r="13" spans="1:16" x14ac:dyDescent="0.25">
      <c r="A13" s="75"/>
      <c r="B13" s="76"/>
      <c r="C13" s="76"/>
      <c r="D13" s="76"/>
      <c r="E13" s="76"/>
      <c r="F13" s="76"/>
      <c r="G13" s="76"/>
      <c r="H13" s="76"/>
      <c r="I13" s="76"/>
      <c r="J13" s="76"/>
      <c r="K13" s="76"/>
      <c r="L13" s="76"/>
      <c r="M13" s="76"/>
      <c r="N13" s="76"/>
      <c r="O13" s="76"/>
      <c r="P13" s="77"/>
    </row>
    <row r="14" spans="1:16" x14ac:dyDescent="0.25">
      <c r="A14" s="75"/>
      <c r="B14" s="76"/>
      <c r="C14" s="76"/>
      <c r="D14" s="76"/>
      <c r="E14" s="76"/>
      <c r="F14" s="76"/>
      <c r="G14" s="76"/>
      <c r="H14" s="76"/>
      <c r="I14" s="76"/>
      <c r="J14" s="76"/>
      <c r="K14" s="76"/>
      <c r="L14" s="76"/>
      <c r="M14" s="76"/>
      <c r="N14" s="76"/>
      <c r="O14" s="76"/>
      <c r="P14" s="77"/>
    </row>
    <row r="15" spans="1:16" x14ac:dyDescent="0.25">
      <c r="A15" s="75"/>
      <c r="B15" s="76"/>
      <c r="C15" s="76"/>
      <c r="D15" s="76"/>
      <c r="E15" s="76"/>
      <c r="F15" s="76"/>
      <c r="G15" s="76"/>
      <c r="H15" s="76"/>
      <c r="I15" s="76"/>
      <c r="J15" s="76"/>
      <c r="K15" s="76"/>
      <c r="L15" s="76"/>
      <c r="M15" s="76"/>
      <c r="N15" s="76"/>
      <c r="O15" s="76"/>
      <c r="P15" s="77"/>
    </row>
    <row r="16" spans="1:16" x14ac:dyDescent="0.25">
      <c r="A16" s="75"/>
      <c r="B16" s="76"/>
      <c r="C16" s="76"/>
      <c r="D16" s="76"/>
      <c r="E16" s="76"/>
      <c r="F16" s="76"/>
      <c r="G16" s="76"/>
      <c r="H16" s="76"/>
      <c r="I16" s="76"/>
      <c r="J16" s="76"/>
      <c r="K16" s="76"/>
      <c r="L16" s="76"/>
      <c r="M16" s="76"/>
      <c r="N16" s="76"/>
      <c r="O16" s="76"/>
      <c r="P16" s="77"/>
    </row>
    <row r="17" spans="1:16" x14ac:dyDescent="0.25">
      <c r="A17" s="75"/>
      <c r="B17" s="76"/>
      <c r="C17" s="76"/>
      <c r="D17" s="76"/>
      <c r="E17" s="76"/>
      <c r="F17" s="76"/>
      <c r="G17" s="76"/>
      <c r="H17" s="76"/>
      <c r="I17" s="76"/>
      <c r="J17" s="76"/>
      <c r="K17" s="76"/>
      <c r="L17" s="76"/>
      <c r="M17" s="76"/>
      <c r="N17" s="76"/>
      <c r="O17" s="76"/>
      <c r="P17" s="77"/>
    </row>
    <row r="18" spans="1:16" x14ac:dyDescent="0.25">
      <c r="A18" s="75"/>
      <c r="B18" s="76"/>
      <c r="C18" s="76"/>
      <c r="D18" s="76"/>
      <c r="E18" s="76"/>
      <c r="F18" s="76"/>
      <c r="G18" s="76"/>
      <c r="H18" s="76"/>
      <c r="I18" s="76"/>
      <c r="J18" s="76"/>
      <c r="K18" s="76"/>
      <c r="L18" s="76"/>
      <c r="M18" s="76"/>
      <c r="N18" s="76"/>
      <c r="O18" s="76"/>
      <c r="P18" s="77"/>
    </row>
    <row r="19" spans="1:16" x14ac:dyDescent="0.25">
      <c r="A19" s="75"/>
      <c r="B19" s="76"/>
      <c r="C19" s="76"/>
      <c r="D19" s="76"/>
      <c r="E19" s="76"/>
      <c r="F19" s="76"/>
      <c r="G19" s="76"/>
      <c r="H19" s="76"/>
      <c r="I19" s="76"/>
      <c r="J19" s="76"/>
      <c r="K19" s="76"/>
      <c r="L19" s="76"/>
      <c r="M19" s="76"/>
      <c r="N19" s="76"/>
      <c r="O19" s="76"/>
      <c r="P19" s="77"/>
    </row>
    <row r="20" spans="1:16" x14ac:dyDescent="0.25">
      <c r="A20" s="75"/>
      <c r="B20" s="76"/>
      <c r="C20" s="76"/>
      <c r="D20" s="76"/>
      <c r="E20" s="76"/>
      <c r="F20" s="76"/>
      <c r="G20" s="76"/>
      <c r="H20" s="76"/>
      <c r="I20" s="76"/>
      <c r="J20" s="76"/>
      <c r="K20" s="76"/>
      <c r="L20" s="76"/>
      <c r="M20" s="76"/>
      <c r="N20" s="76"/>
      <c r="O20" s="76"/>
      <c r="P20" s="77"/>
    </row>
    <row r="21" spans="1:16" x14ac:dyDescent="0.25">
      <c r="A21" s="75"/>
      <c r="B21" s="76"/>
      <c r="C21" s="76"/>
      <c r="D21" s="76"/>
      <c r="E21" s="76"/>
      <c r="F21" s="76"/>
      <c r="G21" s="76"/>
      <c r="H21" s="76"/>
      <c r="I21" s="76"/>
      <c r="J21" s="76"/>
      <c r="K21" s="76"/>
      <c r="L21" s="76"/>
      <c r="M21" s="76"/>
      <c r="N21" s="76"/>
      <c r="O21" s="76"/>
      <c r="P21" s="77"/>
    </row>
    <row r="22" spans="1:16" x14ac:dyDescent="0.25">
      <c r="A22" s="75"/>
      <c r="B22" s="76"/>
      <c r="C22" s="76"/>
      <c r="D22" s="76"/>
      <c r="E22" s="76"/>
      <c r="F22" s="76"/>
      <c r="G22" s="76"/>
      <c r="H22" s="76"/>
      <c r="I22" s="76"/>
      <c r="J22" s="76"/>
      <c r="K22" s="76"/>
      <c r="L22" s="76"/>
      <c r="M22" s="76"/>
      <c r="N22" s="76"/>
      <c r="O22" s="76"/>
      <c r="P22" s="77"/>
    </row>
    <row r="23" spans="1:16" x14ac:dyDescent="0.25">
      <c r="A23" s="75"/>
      <c r="B23" s="76"/>
      <c r="C23" s="76"/>
      <c r="D23" s="76"/>
      <c r="E23" s="76"/>
      <c r="F23" s="76"/>
      <c r="G23" s="76"/>
      <c r="H23" s="76"/>
      <c r="I23" s="76"/>
      <c r="J23" s="76"/>
      <c r="K23" s="76"/>
      <c r="L23" s="76"/>
      <c r="M23" s="76"/>
      <c r="N23" s="76"/>
      <c r="O23" s="76"/>
      <c r="P23" s="77"/>
    </row>
    <row r="24" spans="1:16" x14ac:dyDescent="0.25">
      <c r="A24" s="75"/>
      <c r="B24" s="76"/>
      <c r="C24" s="76"/>
      <c r="D24" s="76"/>
      <c r="E24" s="76"/>
      <c r="F24" s="76"/>
      <c r="G24" s="76"/>
      <c r="H24" s="76"/>
      <c r="I24" s="76"/>
      <c r="J24" s="76"/>
      <c r="K24" s="76"/>
      <c r="L24" s="76"/>
      <c r="M24" s="76"/>
      <c r="N24" s="76"/>
      <c r="O24" s="76"/>
      <c r="P24" s="77"/>
    </row>
    <row r="25" spans="1:16" x14ac:dyDescent="0.25">
      <c r="A25" s="75"/>
      <c r="B25" s="76"/>
      <c r="C25" s="76"/>
      <c r="D25" s="76"/>
      <c r="E25" s="76"/>
      <c r="F25" s="76"/>
      <c r="G25" s="76"/>
      <c r="H25" s="76"/>
      <c r="I25" s="76"/>
      <c r="J25" s="76"/>
      <c r="K25" s="76"/>
      <c r="L25" s="76"/>
      <c r="M25" s="76"/>
      <c r="N25" s="76"/>
      <c r="O25" s="76"/>
      <c r="P25" s="77"/>
    </row>
    <row r="26" spans="1:16" x14ac:dyDescent="0.25">
      <c r="A26" s="75"/>
      <c r="B26" s="76"/>
      <c r="C26" s="76"/>
      <c r="D26" s="76"/>
      <c r="E26" s="76"/>
      <c r="F26" s="76"/>
      <c r="G26" s="76"/>
      <c r="H26" s="76"/>
      <c r="I26" s="76"/>
      <c r="J26" s="76"/>
      <c r="K26" s="76"/>
      <c r="L26" s="76"/>
      <c r="M26" s="76"/>
      <c r="N26" s="76"/>
      <c r="O26" s="76"/>
      <c r="P26" s="77"/>
    </row>
    <row r="27" spans="1:16" x14ac:dyDescent="0.25">
      <c r="A27" s="75"/>
      <c r="B27" s="76"/>
      <c r="C27" s="76"/>
      <c r="D27" s="76"/>
      <c r="E27" s="76"/>
      <c r="F27" s="76"/>
      <c r="G27" s="76"/>
      <c r="H27" s="76"/>
      <c r="I27" s="76"/>
      <c r="J27" s="76"/>
      <c r="K27" s="76"/>
      <c r="L27" s="76"/>
      <c r="M27" s="76"/>
      <c r="N27" s="76"/>
      <c r="O27" s="76"/>
      <c r="P27" s="77"/>
    </row>
    <row r="28" spans="1:16" x14ac:dyDescent="0.25">
      <c r="A28" s="75"/>
      <c r="B28" s="76"/>
      <c r="C28" s="76"/>
      <c r="D28" s="76"/>
      <c r="E28" s="76"/>
      <c r="F28" s="76"/>
      <c r="G28" s="76"/>
      <c r="H28" s="76"/>
      <c r="I28" s="76"/>
      <c r="J28" s="76"/>
      <c r="K28" s="76"/>
      <c r="L28" s="76"/>
      <c r="M28" s="76"/>
      <c r="N28" s="76"/>
      <c r="O28" s="76"/>
      <c r="P28" s="77"/>
    </row>
    <row r="29" spans="1:16" x14ac:dyDescent="0.25">
      <c r="A29" s="75"/>
      <c r="B29" s="76"/>
      <c r="C29" s="76"/>
      <c r="D29" s="76"/>
      <c r="E29" s="76"/>
      <c r="F29" s="76"/>
      <c r="G29" s="76"/>
      <c r="H29" s="76"/>
      <c r="I29" s="76"/>
      <c r="J29" s="76"/>
      <c r="K29" s="76"/>
      <c r="L29" s="76"/>
      <c r="M29" s="76"/>
      <c r="N29" s="76"/>
      <c r="O29" s="76"/>
      <c r="P29" s="77"/>
    </row>
    <row r="30" spans="1:16" x14ac:dyDescent="0.25">
      <c r="A30" s="75"/>
      <c r="B30" s="76"/>
      <c r="C30" s="76"/>
      <c r="D30" s="76"/>
      <c r="E30" s="76"/>
      <c r="F30" s="76"/>
      <c r="G30" s="76"/>
      <c r="H30" s="76"/>
      <c r="I30" s="76"/>
      <c r="J30" s="76"/>
      <c r="K30" s="76"/>
      <c r="L30" s="76"/>
      <c r="M30" s="76"/>
      <c r="N30" s="76"/>
      <c r="O30" s="76"/>
      <c r="P30" s="77"/>
    </row>
    <row r="31" spans="1:16" x14ac:dyDescent="0.25">
      <c r="A31" s="75"/>
      <c r="B31" s="76"/>
      <c r="C31" s="76"/>
      <c r="D31" s="76"/>
      <c r="E31" s="76"/>
      <c r="F31" s="76"/>
      <c r="G31" s="76"/>
      <c r="H31" s="76"/>
      <c r="I31" s="76"/>
      <c r="J31" s="76"/>
      <c r="K31" s="76"/>
      <c r="L31" s="76"/>
      <c r="M31" s="76"/>
      <c r="N31" s="76"/>
      <c r="O31" s="76"/>
      <c r="P31" s="77"/>
    </row>
    <row r="32" spans="1:16" x14ac:dyDescent="0.25">
      <c r="A32" s="75"/>
      <c r="B32" s="76"/>
      <c r="C32" s="76"/>
      <c r="D32" s="76"/>
      <c r="E32" s="76"/>
      <c r="F32" s="76"/>
      <c r="G32" s="76"/>
      <c r="H32" s="76"/>
      <c r="I32" s="76"/>
      <c r="J32" s="76"/>
      <c r="K32" s="76"/>
      <c r="L32" s="76"/>
      <c r="M32" s="76"/>
      <c r="N32" s="76"/>
      <c r="O32" s="76"/>
      <c r="P32" s="77"/>
    </row>
    <row r="33" spans="1:16" x14ac:dyDescent="0.25">
      <c r="A33" s="75"/>
      <c r="B33" s="76"/>
      <c r="C33" s="76"/>
      <c r="D33" s="76"/>
      <c r="E33" s="76"/>
      <c r="F33" s="76"/>
      <c r="G33" s="76"/>
      <c r="H33" s="76"/>
      <c r="I33" s="76"/>
      <c r="J33" s="76"/>
      <c r="K33" s="76"/>
      <c r="L33" s="76"/>
      <c r="M33" s="76"/>
      <c r="N33" s="76"/>
      <c r="O33" s="76"/>
      <c r="P33" s="77"/>
    </row>
    <row r="34" spans="1:16" x14ac:dyDescent="0.25">
      <c r="A34" s="75"/>
      <c r="B34" s="76"/>
      <c r="C34" s="76"/>
      <c r="D34" s="76"/>
      <c r="E34" s="76"/>
      <c r="F34" s="76"/>
      <c r="G34" s="76"/>
      <c r="H34" s="76"/>
      <c r="I34" s="76"/>
      <c r="J34" s="76"/>
      <c r="K34" s="76"/>
      <c r="L34" s="76"/>
      <c r="M34" s="76"/>
      <c r="N34" s="76"/>
      <c r="O34" s="76"/>
      <c r="P34" s="77"/>
    </row>
    <row r="35" spans="1:16" x14ac:dyDescent="0.25">
      <c r="A35" s="75"/>
      <c r="B35" s="76"/>
      <c r="C35" s="76"/>
      <c r="D35" s="76"/>
      <c r="E35" s="76"/>
      <c r="F35" s="76"/>
      <c r="G35" s="76"/>
      <c r="H35" s="76"/>
      <c r="I35" s="76"/>
      <c r="J35" s="76"/>
      <c r="K35" s="76"/>
      <c r="L35" s="76"/>
      <c r="M35" s="76"/>
      <c r="N35" s="76"/>
      <c r="O35" s="76"/>
      <c r="P35" s="77"/>
    </row>
    <row r="36" spans="1:16" x14ac:dyDescent="0.25">
      <c r="A36" s="75"/>
      <c r="B36" s="76"/>
      <c r="C36" s="76"/>
      <c r="D36" s="76"/>
      <c r="E36" s="76"/>
      <c r="F36" s="76"/>
      <c r="G36" s="76"/>
      <c r="H36" s="76"/>
      <c r="I36" s="76"/>
      <c r="J36" s="76"/>
      <c r="K36" s="76"/>
      <c r="L36" s="76"/>
      <c r="M36" s="76"/>
      <c r="N36" s="76"/>
      <c r="O36" s="76"/>
      <c r="P36" s="77"/>
    </row>
    <row r="37" spans="1:16" x14ac:dyDescent="0.25">
      <c r="A37" s="75"/>
      <c r="B37" s="76"/>
      <c r="C37" s="76"/>
      <c r="D37" s="76"/>
      <c r="E37" s="76"/>
      <c r="F37" s="76"/>
      <c r="G37" s="76"/>
      <c r="H37" s="76"/>
      <c r="I37" s="76"/>
      <c r="J37" s="76"/>
      <c r="K37" s="76"/>
      <c r="L37" s="76"/>
      <c r="M37" s="76"/>
      <c r="N37" s="76"/>
      <c r="O37" s="76"/>
      <c r="P37" s="77"/>
    </row>
    <row r="38" spans="1:16" x14ac:dyDescent="0.25">
      <c r="A38" s="75"/>
      <c r="B38" s="76"/>
      <c r="C38" s="76"/>
      <c r="D38" s="76"/>
      <c r="E38" s="76"/>
      <c r="F38" s="76"/>
      <c r="G38" s="76"/>
      <c r="H38" s="76"/>
      <c r="I38" s="76"/>
      <c r="J38" s="76"/>
      <c r="K38" s="76"/>
      <c r="L38" s="76"/>
      <c r="M38" s="76"/>
      <c r="N38" s="76"/>
      <c r="O38" s="76"/>
      <c r="P38" s="77"/>
    </row>
    <row r="39" spans="1:16" x14ac:dyDescent="0.25">
      <c r="A39" s="75"/>
      <c r="B39" s="76"/>
      <c r="C39" s="76"/>
      <c r="D39" s="76"/>
      <c r="E39" s="76"/>
      <c r="F39" s="76"/>
      <c r="G39" s="76"/>
      <c r="H39" s="76"/>
      <c r="I39" s="76"/>
      <c r="J39" s="76"/>
      <c r="K39" s="76"/>
      <c r="L39" s="76"/>
      <c r="M39" s="76"/>
      <c r="N39" s="76"/>
      <c r="O39" s="76"/>
      <c r="P39" s="77"/>
    </row>
    <row r="40" spans="1:16" x14ac:dyDescent="0.25">
      <c r="A40" s="75"/>
      <c r="B40" s="76"/>
      <c r="C40" s="76"/>
      <c r="D40" s="76"/>
      <c r="E40" s="76"/>
      <c r="F40" s="76"/>
      <c r="G40" s="76"/>
      <c r="H40" s="76"/>
      <c r="I40" s="76"/>
      <c r="J40" s="76"/>
      <c r="K40" s="76"/>
      <c r="L40" s="76"/>
      <c r="M40" s="76"/>
      <c r="N40" s="76"/>
      <c r="O40" s="76"/>
      <c r="P40" s="77"/>
    </row>
    <row r="41" spans="1:16" x14ac:dyDescent="0.25">
      <c r="A41" s="75"/>
      <c r="B41" s="76"/>
      <c r="C41" s="76"/>
      <c r="D41" s="76"/>
      <c r="E41" s="76"/>
      <c r="F41" s="76"/>
      <c r="G41" s="76"/>
      <c r="H41" s="76"/>
      <c r="I41" s="76"/>
      <c r="J41" s="76"/>
      <c r="K41" s="76"/>
      <c r="L41" s="76"/>
      <c r="M41" s="76"/>
      <c r="N41" s="76"/>
      <c r="O41" s="76"/>
      <c r="P41" s="77"/>
    </row>
    <row r="42" spans="1:16" x14ac:dyDescent="0.25">
      <c r="A42" s="75"/>
      <c r="B42" s="76"/>
      <c r="C42" s="76"/>
      <c r="D42" s="76"/>
      <c r="E42" s="76"/>
      <c r="F42" s="76"/>
      <c r="G42" s="76"/>
      <c r="H42" s="76"/>
      <c r="I42" s="76"/>
      <c r="J42" s="76"/>
      <c r="K42" s="76"/>
      <c r="L42" s="76"/>
      <c r="M42" s="76"/>
      <c r="N42" s="76"/>
      <c r="O42" s="76"/>
      <c r="P42" s="77"/>
    </row>
    <row r="43" spans="1:16" x14ac:dyDescent="0.25">
      <c r="A43" s="75"/>
      <c r="B43" s="76"/>
      <c r="C43" s="76"/>
      <c r="D43" s="76"/>
      <c r="E43" s="76"/>
      <c r="F43" s="76"/>
      <c r="G43" s="76"/>
      <c r="H43" s="76"/>
      <c r="I43" s="76"/>
      <c r="J43" s="76"/>
      <c r="K43" s="76"/>
      <c r="L43" s="76"/>
      <c r="M43" s="76"/>
      <c r="N43" s="76"/>
      <c r="O43" s="76"/>
      <c r="P43" s="77"/>
    </row>
    <row r="44" spans="1:16" x14ac:dyDescent="0.25">
      <c r="A44" s="75"/>
      <c r="B44" s="76"/>
      <c r="C44" s="76"/>
      <c r="D44" s="76"/>
      <c r="E44" s="76"/>
      <c r="F44" s="76"/>
      <c r="G44" s="76"/>
      <c r="H44" s="76"/>
      <c r="I44" s="76"/>
      <c r="J44" s="76"/>
      <c r="K44" s="76"/>
      <c r="L44" s="76"/>
      <c r="M44" s="76"/>
      <c r="N44" s="76"/>
      <c r="O44" s="76"/>
      <c r="P44" s="77"/>
    </row>
    <row r="45" spans="1:16" x14ac:dyDescent="0.25">
      <c r="A45" s="75"/>
      <c r="B45" s="76"/>
      <c r="C45" s="76"/>
      <c r="D45" s="76"/>
      <c r="E45" s="76"/>
      <c r="F45" s="76"/>
      <c r="G45" s="76"/>
      <c r="H45" s="76"/>
      <c r="I45" s="76"/>
      <c r="J45" s="76"/>
      <c r="K45" s="76"/>
      <c r="L45" s="76"/>
      <c r="M45" s="76"/>
      <c r="N45" s="76"/>
      <c r="O45" s="76"/>
      <c r="P45" s="77"/>
    </row>
    <row r="46" spans="1:16" x14ac:dyDescent="0.25">
      <c r="A46" s="75"/>
      <c r="B46" s="76"/>
      <c r="C46" s="76"/>
      <c r="D46" s="76"/>
      <c r="E46" s="76"/>
      <c r="F46" s="76"/>
      <c r="G46" s="76"/>
      <c r="H46" s="76"/>
      <c r="I46" s="76"/>
      <c r="J46" s="76"/>
      <c r="K46" s="76"/>
      <c r="L46" s="76"/>
      <c r="M46" s="76"/>
      <c r="N46" s="76"/>
      <c r="O46" s="76"/>
      <c r="P46" s="77"/>
    </row>
    <row r="47" spans="1:16" x14ac:dyDescent="0.25">
      <c r="A47" s="75"/>
      <c r="B47" s="76"/>
      <c r="C47" s="76"/>
      <c r="D47" s="76"/>
      <c r="E47" s="76"/>
      <c r="F47" s="76"/>
      <c r="G47" s="76"/>
      <c r="H47" s="76"/>
      <c r="I47" s="76"/>
      <c r="J47" s="76"/>
      <c r="K47" s="76"/>
      <c r="L47" s="76"/>
      <c r="M47" s="76"/>
      <c r="N47" s="76"/>
      <c r="O47" s="76"/>
      <c r="P47" s="77"/>
    </row>
    <row r="48" spans="1:16" x14ac:dyDescent="0.25">
      <c r="A48" s="75"/>
      <c r="B48" s="76"/>
      <c r="C48" s="76"/>
      <c r="D48" s="76"/>
      <c r="E48" s="76"/>
      <c r="F48" s="76"/>
      <c r="G48" s="76"/>
      <c r="H48" s="76"/>
      <c r="I48" s="76"/>
      <c r="J48" s="76"/>
      <c r="K48" s="76"/>
      <c r="L48" s="76"/>
      <c r="M48" s="76"/>
      <c r="N48" s="76"/>
      <c r="O48" s="76"/>
      <c r="P48" s="77"/>
    </row>
    <row r="49" spans="1:16" x14ac:dyDescent="0.25">
      <c r="A49" s="75"/>
      <c r="B49" s="76"/>
      <c r="C49" s="76"/>
      <c r="D49" s="76"/>
      <c r="E49" s="76"/>
      <c r="F49" s="76"/>
      <c r="G49" s="76"/>
      <c r="H49" s="76"/>
      <c r="I49" s="76"/>
      <c r="J49" s="76"/>
      <c r="K49" s="76"/>
      <c r="L49" s="76"/>
      <c r="M49" s="76"/>
      <c r="N49" s="76"/>
      <c r="O49" s="76"/>
      <c r="P49" s="77"/>
    </row>
    <row r="50" spans="1:16" x14ac:dyDescent="0.25">
      <c r="A50" s="75"/>
      <c r="B50" s="76"/>
      <c r="C50" s="76"/>
      <c r="D50" s="76"/>
      <c r="E50" s="76"/>
      <c r="F50" s="76"/>
      <c r="G50" s="76"/>
      <c r="H50" s="76"/>
      <c r="I50" s="76"/>
      <c r="J50" s="76"/>
      <c r="K50" s="76"/>
      <c r="L50" s="76"/>
      <c r="M50" s="76"/>
      <c r="N50" s="76"/>
      <c r="O50" s="76"/>
      <c r="P50" s="77"/>
    </row>
    <row r="51" spans="1:16" x14ac:dyDescent="0.25">
      <c r="A51" s="75"/>
      <c r="B51" s="76"/>
      <c r="C51" s="76"/>
      <c r="D51" s="76"/>
      <c r="E51" s="76"/>
      <c r="F51" s="76"/>
      <c r="G51" s="76"/>
      <c r="H51" s="76"/>
      <c r="I51" s="76"/>
      <c r="J51" s="76"/>
      <c r="K51" s="76"/>
      <c r="L51" s="76"/>
      <c r="M51" s="76"/>
      <c r="N51" s="76"/>
      <c r="O51" s="76"/>
      <c r="P51" s="77"/>
    </row>
    <row r="52" spans="1:16" x14ac:dyDescent="0.25">
      <c r="A52" s="75"/>
      <c r="B52" s="76"/>
      <c r="C52" s="76"/>
      <c r="D52" s="76"/>
      <c r="E52" s="76"/>
      <c r="F52" s="76"/>
      <c r="G52" s="76"/>
      <c r="H52" s="76"/>
      <c r="I52" s="76"/>
      <c r="J52" s="76"/>
      <c r="K52" s="76"/>
      <c r="L52" s="76"/>
      <c r="M52" s="76"/>
      <c r="N52" s="76"/>
      <c r="O52" s="76"/>
      <c r="P52" s="77"/>
    </row>
    <row r="53" spans="1:16" x14ac:dyDescent="0.25">
      <c r="A53" s="75"/>
      <c r="B53" s="76"/>
      <c r="C53" s="76"/>
      <c r="D53" s="76"/>
      <c r="E53" s="76"/>
      <c r="F53" s="76"/>
      <c r="G53" s="76"/>
      <c r="H53" s="76"/>
      <c r="I53" s="76"/>
      <c r="J53" s="76"/>
      <c r="K53" s="76"/>
      <c r="L53" s="76"/>
      <c r="M53" s="76"/>
      <c r="N53" s="76"/>
      <c r="O53" s="76"/>
      <c r="P53" s="77"/>
    </row>
    <row r="54" spans="1:16" x14ac:dyDescent="0.25">
      <c r="A54" s="75"/>
      <c r="B54" s="76"/>
      <c r="C54" s="76"/>
      <c r="D54" s="76"/>
      <c r="E54" s="76"/>
      <c r="F54" s="76"/>
      <c r="G54" s="76"/>
      <c r="H54" s="76"/>
      <c r="I54" s="76"/>
      <c r="J54" s="76"/>
      <c r="K54" s="76"/>
      <c r="L54" s="76"/>
      <c r="M54" s="76"/>
      <c r="N54" s="76"/>
      <c r="O54" s="76"/>
      <c r="P54" s="77"/>
    </row>
    <row r="55" spans="1:16" x14ac:dyDescent="0.25">
      <c r="A55" s="75"/>
      <c r="B55" s="76"/>
      <c r="C55" s="76"/>
      <c r="D55" s="76"/>
      <c r="E55" s="76"/>
      <c r="F55" s="76"/>
      <c r="G55" s="76"/>
      <c r="H55" s="76"/>
      <c r="I55" s="76"/>
      <c r="J55" s="76"/>
      <c r="K55" s="76"/>
      <c r="L55" s="76"/>
      <c r="M55" s="76"/>
      <c r="N55" s="76"/>
      <c r="O55" s="76"/>
      <c r="P55" s="77"/>
    </row>
    <row r="56" spans="1:16" x14ac:dyDescent="0.25">
      <c r="A56" s="75"/>
      <c r="B56" s="76"/>
      <c r="C56" s="76"/>
      <c r="D56" s="76"/>
      <c r="E56" s="76"/>
      <c r="F56" s="76"/>
      <c r="G56" s="76"/>
      <c r="H56" s="76"/>
      <c r="I56" s="76"/>
      <c r="J56" s="76"/>
      <c r="K56" s="76"/>
      <c r="L56" s="76"/>
      <c r="M56" s="76"/>
      <c r="N56" s="76"/>
      <c r="O56" s="76"/>
      <c r="P56" s="77"/>
    </row>
    <row r="57" spans="1:16" x14ac:dyDescent="0.25">
      <c r="A57" s="75"/>
      <c r="B57" s="76"/>
      <c r="C57" s="76"/>
      <c r="D57" s="76"/>
      <c r="E57" s="76"/>
      <c r="F57" s="76"/>
      <c r="G57" s="76"/>
      <c r="H57" s="76"/>
      <c r="I57" s="76"/>
      <c r="J57" s="76"/>
      <c r="K57" s="76"/>
      <c r="L57" s="76"/>
      <c r="M57" s="76"/>
      <c r="N57" s="76"/>
      <c r="O57" s="76"/>
      <c r="P57" s="77"/>
    </row>
    <row r="58" spans="1:16" x14ac:dyDescent="0.25">
      <c r="A58" s="75"/>
      <c r="B58" s="76"/>
      <c r="C58" s="76"/>
      <c r="D58" s="76"/>
      <c r="E58" s="76"/>
      <c r="F58" s="76"/>
      <c r="G58" s="76"/>
      <c r="H58" s="76"/>
      <c r="I58" s="76"/>
      <c r="J58" s="76"/>
      <c r="K58" s="76"/>
      <c r="L58" s="76"/>
      <c r="M58" s="76"/>
      <c r="N58" s="76"/>
      <c r="O58" s="76"/>
      <c r="P58" s="77"/>
    </row>
    <row r="59" spans="1:16" x14ac:dyDescent="0.25">
      <c r="A59" s="75"/>
      <c r="B59" s="76"/>
      <c r="C59" s="76"/>
      <c r="D59" s="76"/>
      <c r="E59" s="76"/>
      <c r="F59" s="76"/>
      <c r="G59" s="76"/>
      <c r="H59" s="76"/>
      <c r="I59" s="76"/>
      <c r="J59" s="76"/>
      <c r="K59" s="76"/>
      <c r="L59" s="76"/>
      <c r="M59" s="76"/>
      <c r="N59" s="76"/>
      <c r="O59" s="76"/>
      <c r="P59" s="77"/>
    </row>
    <row r="60" spans="1:16" x14ac:dyDescent="0.25">
      <c r="A60" s="75"/>
      <c r="B60" s="76"/>
      <c r="C60" s="76"/>
      <c r="D60" s="76"/>
      <c r="E60" s="76"/>
      <c r="F60" s="76"/>
      <c r="G60" s="76"/>
      <c r="H60" s="76"/>
      <c r="I60" s="76"/>
      <c r="J60" s="76"/>
      <c r="K60" s="76"/>
      <c r="L60" s="76"/>
      <c r="M60" s="76"/>
      <c r="N60" s="76"/>
      <c r="O60" s="76"/>
      <c r="P60" s="77"/>
    </row>
    <row r="61" spans="1:16" x14ac:dyDescent="0.25">
      <c r="A61" s="75"/>
      <c r="B61" s="76"/>
      <c r="C61" s="76"/>
      <c r="D61" s="76"/>
      <c r="E61" s="76"/>
      <c r="F61" s="76"/>
      <c r="G61" s="76"/>
      <c r="H61" s="76"/>
      <c r="I61" s="76"/>
      <c r="J61" s="76"/>
      <c r="K61" s="76"/>
      <c r="L61" s="76"/>
      <c r="M61" s="76"/>
      <c r="N61" s="76"/>
      <c r="O61" s="76"/>
      <c r="P61" s="77"/>
    </row>
    <row r="62" spans="1:16" x14ac:dyDescent="0.25">
      <c r="A62" s="75"/>
      <c r="B62" s="76"/>
      <c r="C62" s="76"/>
      <c r="D62" s="76"/>
      <c r="E62" s="76"/>
      <c r="F62" s="76"/>
      <c r="G62" s="76"/>
      <c r="H62" s="76"/>
      <c r="I62" s="76"/>
      <c r="J62" s="76"/>
      <c r="K62" s="76"/>
      <c r="L62" s="76"/>
      <c r="M62" s="76"/>
      <c r="N62" s="76"/>
      <c r="O62" s="76"/>
      <c r="P62" s="77"/>
    </row>
    <row r="63" spans="1:16" x14ac:dyDescent="0.25">
      <c r="A63" s="75"/>
      <c r="B63" s="76"/>
      <c r="C63" s="76"/>
      <c r="D63" s="76"/>
      <c r="E63" s="76"/>
      <c r="F63" s="76"/>
      <c r="G63" s="76"/>
      <c r="H63" s="76"/>
      <c r="I63" s="76"/>
      <c r="J63" s="76"/>
      <c r="K63" s="76"/>
      <c r="L63" s="76"/>
      <c r="M63" s="76"/>
      <c r="N63" s="76"/>
      <c r="O63" s="76"/>
      <c r="P63" s="77"/>
    </row>
    <row r="64" spans="1:16" x14ac:dyDescent="0.25">
      <c r="A64" s="75"/>
      <c r="B64" s="76"/>
      <c r="C64" s="76"/>
      <c r="D64" s="76"/>
      <c r="E64" s="76"/>
      <c r="F64" s="76"/>
      <c r="G64" s="76"/>
      <c r="H64" s="76"/>
      <c r="I64" s="76"/>
      <c r="J64" s="76"/>
      <c r="K64" s="76"/>
      <c r="L64" s="76"/>
      <c r="M64" s="76"/>
      <c r="N64" s="76"/>
      <c r="O64" s="76"/>
      <c r="P64" s="77"/>
    </row>
    <row r="65" spans="1:16" x14ac:dyDescent="0.25">
      <c r="A65" s="75"/>
      <c r="B65" s="76"/>
      <c r="C65" s="76"/>
      <c r="D65" s="76"/>
      <c r="E65" s="76"/>
      <c r="F65" s="76"/>
      <c r="G65" s="76"/>
      <c r="H65" s="76"/>
      <c r="I65" s="76"/>
      <c r="J65" s="76"/>
      <c r="K65" s="76"/>
      <c r="L65" s="76"/>
      <c r="M65" s="76"/>
      <c r="N65" s="76"/>
      <c r="O65" s="76"/>
      <c r="P65" s="77"/>
    </row>
    <row r="66" spans="1:16" x14ac:dyDescent="0.25">
      <c r="A66" s="75"/>
      <c r="B66" s="76"/>
      <c r="C66" s="76"/>
      <c r="D66" s="76"/>
      <c r="E66" s="76"/>
      <c r="F66" s="76"/>
      <c r="G66" s="76"/>
      <c r="H66" s="76"/>
      <c r="I66" s="76"/>
      <c r="J66" s="76"/>
      <c r="K66" s="76"/>
      <c r="L66" s="76"/>
      <c r="M66" s="76"/>
      <c r="N66" s="76"/>
      <c r="O66" s="76"/>
      <c r="P66" s="77"/>
    </row>
    <row r="67" spans="1:16" x14ac:dyDescent="0.25">
      <c r="A67" s="75"/>
      <c r="B67" s="76"/>
      <c r="C67" s="76"/>
      <c r="D67" s="76"/>
      <c r="E67" s="76"/>
      <c r="F67" s="76"/>
      <c r="G67" s="76"/>
      <c r="H67" s="76"/>
      <c r="I67" s="76"/>
      <c r="J67" s="76"/>
      <c r="K67" s="76"/>
      <c r="L67" s="76"/>
      <c r="M67" s="76"/>
      <c r="N67" s="76"/>
      <c r="O67" s="76"/>
      <c r="P67" s="77"/>
    </row>
    <row r="68" spans="1:16" x14ac:dyDescent="0.25">
      <c r="A68" s="75"/>
      <c r="B68" s="76"/>
      <c r="C68" s="76"/>
      <c r="D68" s="76"/>
      <c r="E68" s="76"/>
      <c r="F68" s="76"/>
      <c r="G68" s="76"/>
      <c r="H68" s="76"/>
      <c r="I68" s="76"/>
      <c r="J68" s="76"/>
      <c r="K68" s="76"/>
      <c r="L68" s="76"/>
      <c r="M68" s="76"/>
      <c r="N68" s="76"/>
      <c r="O68" s="76"/>
      <c r="P68" s="77"/>
    </row>
    <row r="69" spans="1:16" x14ac:dyDescent="0.25">
      <c r="A69" s="75"/>
      <c r="B69" s="76"/>
      <c r="C69" s="76"/>
      <c r="D69" s="76"/>
      <c r="E69" s="76"/>
      <c r="F69" s="76"/>
      <c r="G69" s="76"/>
      <c r="H69" s="76"/>
      <c r="I69" s="76"/>
      <c r="J69" s="76"/>
      <c r="K69" s="76"/>
      <c r="L69" s="76"/>
      <c r="M69" s="76"/>
      <c r="N69" s="76"/>
      <c r="O69" s="76"/>
      <c r="P69" s="77"/>
    </row>
    <row r="70" spans="1:16" x14ac:dyDescent="0.25">
      <c r="A70" s="75"/>
      <c r="B70" s="76"/>
      <c r="C70" s="76"/>
      <c r="D70" s="76"/>
      <c r="E70" s="76"/>
      <c r="F70" s="76"/>
      <c r="G70" s="76"/>
      <c r="H70" s="76"/>
      <c r="I70" s="76"/>
      <c r="J70" s="76"/>
      <c r="K70" s="76"/>
      <c r="L70" s="76"/>
      <c r="M70" s="76"/>
      <c r="N70" s="76"/>
      <c r="O70" s="76"/>
      <c r="P70" s="77"/>
    </row>
    <row r="71" spans="1:16" x14ac:dyDescent="0.25">
      <c r="A71" s="75"/>
      <c r="B71" s="76"/>
      <c r="C71" s="76"/>
      <c r="D71" s="76"/>
      <c r="E71" s="76"/>
      <c r="F71" s="76"/>
      <c r="G71" s="76"/>
      <c r="H71" s="76"/>
      <c r="I71" s="76"/>
      <c r="J71" s="76"/>
      <c r="K71" s="76"/>
      <c r="L71" s="76"/>
      <c r="M71" s="76"/>
      <c r="N71" s="76"/>
      <c r="O71" s="76"/>
      <c r="P71" s="77"/>
    </row>
    <row r="72" spans="1:16" x14ac:dyDescent="0.25">
      <c r="A72" s="75"/>
      <c r="B72" s="76"/>
      <c r="C72" s="76"/>
      <c r="D72" s="76"/>
      <c r="E72" s="76"/>
      <c r="F72" s="76"/>
      <c r="G72" s="76"/>
      <c r="H72" s="76"/>
      <c r="I72" s="76"/>
      <c r="J72" s="76"/>
      <c r="K72" s="76"/>
      <c r="L72" s="76"/>
      <c r="M72" s="76"/>
      <c r="N72" s="76"/>
      <c r="O72" s="76"/>
      <c r="P72" s="77"/>
    </row>
    <row r="73" spans="1:16" x14ac:dyDescent="0.25">
      <c r="A73" s="75"/>
      <c r="B73" s="76"/>
      <c r="C73" s="76"/>
      <c r="D73" s="76"/>
      <c r="E73" s="76"/>
      <c r="F73" s="76"/>
      <c r="G73" s="76"/>
      <c r="H73" s="76"/>
      <c r="I73" s="76"/>
      <c r="J73" s="76"/>
      <c r="K73" s="76"/>
      <c r="L73" s="76"/>
      <c r="M73" s="76"/>
      <c r="N73" s="76"/>
      <c r="O73" s="76"/>
      <c r="P73" s="77"/>
    </row>
    <row r="74" spans="1:16" x14ac:dyDescent="0.25">
      <c r="A74" s="75"/>
      <c r="B74" s="76"/>
      <c r="C74" s="76"/>
      <c r="D74" s="76"/>
      <c r="E74" s="76"/>
      <c r="F74" s="76"/>
      <c r="G74" s="76"/>
      <c r="H74" s="76"/>
      <c r="I74" s="76"/>
      <c r="J74" s="76"/>
      <c r="K74" s="76"/>
      <c r="L74" s="76"/>
      <c r="M74" s="76"/>
      <c r="N74" s="76"/>
      <c r="O74" s="76"/>
      <c r="P74" s="77"/>
    </row>
    <row r="75" spans="1:16" x14ac:dyDescent="0.25">
      <c r="A75" s="75"/>
      <c r="B75" s="76"/>
      <c r="C75" s="76"/>
      <c r="D75" s="76"/>
      <c r="E75" s="76"/>
      <c r="F75" s="76"/>
      <c r="G75" s="76"/>
      <c r="H75" s="76"/>
      <c r="I75" s="76"/>
      <c r="J75" s="76"/>
      <c r="K75" s="76"/>
      <c r="L75" s="76"/>
      <c r="M75" s="76"/>
      <c r="N75" s="76"/>
      <c r="O75" s="76"/>
      <c r="P75" s="77"/>
    </row>
    <row r="76" spans="1:16" x14ac:dyDescent="0.25">
      <c r="A76" s="75"/>
      <c r="B76" s="76"/>
      <c r="C76" s="76"/>
      <c r="D76" s="76"/>
      <c r="E76" s="76"/>
      <c r="F76" s="76"/>
      <c r="G76" s="76"/>
      <c r="H76" s="76"/>
      <c r="I76" s="76"/>
      <c r="J76" s="76"/>
      <c r="K76" s="76"/>
      <c r="L76" s="76"/>
      <c r="M76" s="76"/>
      <c r="N76" s="76"/>
      <c r="O76" s="76"/>
      <c r="P76" s="77"/>
    </row>
    <row r="77" spans="1:16" x14ac:dyDescent="0.25">
      <c r="A77" s="75"/>
      <c r="B77" s="76"/>
      <c r="C77" s="76"/>
      <c r="D77" s="76"/>
      <c r="E77" s="76"/>
      <c r="F77" s="76"/>
      <c r="G77" s="76"/>
      <c r="H77" s="76"/>
      <c r="I77" s="76"/>
      <c r="J77" s="76"/>
      <c r="K77" s="76"/>
      <c r="L77" s="76"/>
      <c r="M77" s="76"/>
      <c r="N77" s="76"/>
      <c r="O77" s="76"/>
      <c r="P77" s="77"/>
    </row>
    <row r="78" spans="1:16" x14ac:dyDescent="0.25">
      <c r="A78" s="75"/>
      <c r="B78" s="76"/>
      <c r="C78" s="76"/>
      <c r="D78" s="76"/>
      <c r="E78" s="76"/>
      <c r="F78" s="76"/>
      <c r="G78" s="76"/>
      <c r="H78" s="76"/>
      <c r="I78" s="76"/>
      <c r="J78" s="76"/>
      <c r="K78" s="76"/>
      <c r="L78" s="76"/>
      <c r="M78" s="76"/>
      <c r="N78" s="76"/>
      <c r="O78" s="76"/>
      <c r="P78" s="77"/>
    </row>
    <row r="79" spans="1:16" x14ac:dyDescent="0.25">
      <c r="A79" s="75"/>
      <c r="B79" s="76"/>
      <c r="C79" s="76"/>
      <c r="D79" s="76"/>
      <c r="E79" s="76"/>
      <c r="F79" s="76"/>
      <c r="G79" s="76"/>
      <c r="H79" s="76"/>
      <c r="I79" s="76"/>
      <c r="J79" s="76"/>
      <c r="K79" s="76"/>
      <c r="L79" s="76"/>
      <c r="M79" s="76"/>
      <c r="N79" s="76"/>
      <c r="O79" s="76"/>
      <c r="P79" s="77"/>
    </row>
    <row r="80" spans="1:16" x14ac:dyDescent="0.25">
      <c r="A80" s="75"/>
      <c r="B80" s="76"/>
      <c r="C80" s="76"/>
      <c r="D80" s="76"/>
      <c r="E80" s="76"/>
      <c r="F80" s="76"/>
      <c r="G80" s="76"/>
      <c r="H80" s="76"/>
      <c r="I80" s="76"/>
      <c r="J80" s="76"/>
      <c r="K80" s="76"/>
      <c r="L80" s="76"/>
      <c r="M80" s="76"/>
      <c r="N80" s="76"/>
      <c r="O80" s="76"/>
      <c r="P80" s="77"/>
    </row>
    <row r="81" spans="1:16" x14ac:dyDescent="0.25">
      <c r="A81" s="75"/>
      <c r="B81" s="76"/>
      <c r="C81" s="76"/>
      <c r="D81" s="76"/>
      <c r="E81" s="76"/>
      <c r="F81" s="76"/>
      <c r="G81" s="76"/>
      <c r="H81" s="76"/>
      <c r="I81" s="76"/>
      <c r="J81" s="76"/>
      <c r="K81" s="76"/>
      <c r="L81" s="76"/>
      <c r="M81" s="76"/>
      <c r="N81" s="76"/>
      <c r="O81" s="76"/>
      <c r="P81" s="77"/>
    </row>
    <row r="82" spans="1:16" x14ac:dyDescent="0.25">
      <c r="A82" s="75"/>
      <c r="B82" s="76"/>
      <c r="C82" s="76"/>
      <c r="D82" s="76"/>
      <c r="E82" s="76"/>
      <c r="F82" s="76"/>
      <c r="G82" s="76"/>
      <c r="H82" s="76"/>
      <c r="I82" s="76"/>
      <c r="J82" s="76"/>
      <c r="K82" s="76"/>
      <c r="L82" s="76"/>
      <c r="M82" s="76"/>
      <c r="N82" s="76"/>
      <c r="O82" s="76"/>
      <c r="P82" s="77"/>
    </row>
    <row r="83" spans="1:16" x14ac:dyDescent="0.25">
      <c r="A83" s="75"/>
      <c r="B83" s="76"/>
      <c r="C83" s="76"/>
      <c r="D83" s="76"/>
      <c r="E83" s="76"/>
      <c r="F83" s="76"/>
      <c r="G83" s="76"/>
      <c r="H83" s="76"/>
      <c r="I83" s="76"/>
      <c r="J83" s="76"/>
      <c r="K83" s="76"/>
      <c r="L83" s="76"/>
      <c r="M83" s="76"/>
      <c r="N83" s="76"/>
      <c r="O83" s="76"/>
      <c r="P83" s="77"/>
    </row>
    <row r="84" spans="1:16" x14ac:dyDescent="0.25">
      <c r="A84" s="75"/>
      <c r="B84" s="76"/>
      <c r="C84" s="76"/>
      <c r="D84" s="76"/>
      <c r="E84" s="76"/>
      <c r="F84" s="76"/>
      <c r="G84" s="76"/>
      <c r="H84" s="76"/>
      <c r="I84" s="76"/>
      <c r="J84" s="76"/>
      <c r="K84" s="76"/>
      <c r="L84" s="76"/>
      <c r="M84" s="76"/>
      <c r="N84" s="76"/>
      <c r="O84" s="76"/>
      <c r="P84" s="77"/>
    </row>
    <row r="85" spans="1:16" x14ac:dyDescent="0.25">
      <c r="A85" s="75"/>
      <c r="B85" s="76"/>
      <c r="C85" s="76"/>
      <c r="D85" s="76"/>
      <c r="E85" s="76"/>
      <c r="F85" s="76"/>
      <c r="G85" s="76"/>
      <c r="H85" s="76"/>
      <c r="I85" s="76"/>
      <c r="J85" s="76"/>
      <c r="K85" s="76"/>
      <c r="L85" s="76"/>
      <c r="M85" s="76"/>
      <c r="N85" s="76"/>
      <c r="O85" s="76"/>
      <c r="P85" s="77"/>
    </row>
    <row r="86" spans="1:16" x14ac:dyDescent="0.25">
      <c r="A86" s="75"/>
      <c r="B86" s="76"/>
      <c r="C86" s="76"/>
      <c r="D86" s="76"/>
      <c r="E86" s="76"/>
      <c r="F86" s="76"/>
      <c r="G86" s="76"/>
      <c r="H86" s="76"/>
      <c r="I86" s="76"/>
      <c r="J86" s="76"/>
      <c r="K86" s="76"/>
      <c r="L86" s="76"/>
      <c r="M86" s="76"/>
      <c r="N86" s="76"/>
      <c r="O86" s="76"/>
      <c r="P86" s="77"/>
    </row>
    <row r="87" spans="1:16" x14ac:dyDescent="0.25">
      <c r="A87" s="75"/>
      <c r="B87" s="76"/>
      <c r="C87" s="76"/>
      <c r="D87" s="76"/>
      <c r="E87" s="76"/>
      <c r="F87" s="76"/>
      <c r="G87" s="76"/>
      <c r="H87" s="76"/>
      <c r="I87" s="76"/>
      <c r="J87" s="76"/>
      <c r="K87" s="76"/>
      <c r="L87" s="76"/>
      <c r="M87" s="76"/>
      <c r="N87" s="76"/>
      <c r="O87" s="76"/>
      <c r="P87" s="77"/>
    </row>
    <row r="88" spans="1:16" x14ac:dyDescent="0.25">
      <c r="A88" s="75"/>
      <c r="B88" s="76"/>
      <c r="C88" s="76"/>
      <c r="D88" s="76"/>
      <c r="E88" s="76"/>
      <c r="F88" s="76"/>
      <c r="G88" s="76"/>
      <c r="H88" s="76"/>
      <c r="I88" s="76"/>
      <c r="J88" s="76"/>
      <c r="K88" s="76"/>
      <c r="L88" s="76"/>
      <c r="M88" s="76"/>
      <c r="N88" s="76"/>
      <c r="O88" s="76"/>
      <c r="P88" s="77"/>
    </row>
    <row r="89" spans="1:16" x14ac:dyDescent="0.25">
      <c r="A89" s="75"/>
      <c r="B89" s="76"/>
      <c r="C89" s="76"/>
      <c r="D89" s="76"/>
      <c r="E89" s="76"/>
      <c r="F89" s="76"/>
      <c r="G89" s="76"/>
      <c r="H89" s="76"/>
      <c r="I89" s="76"/>
      <c r="J89" s="76"/>
      <c r="K89" s="76"/>
      <c r="L89" s="76"/>
      <c r="M89" s="76"/>
      <c r="N89" s="76"/>
      <c r="O89" s="76"/>
      <c r="P89" s="77"/>
    </row>
    <row r="90" spans="1:16" x14ac:dyDescent="0.25">
      <c r="A90" s="75"/>
      <c r="B90" s="76"/>
      <c r="C90" s="76"/>
      <c r="D90" s="76"/>
      <c r="E90" s="76"/>
      <c r="F90" s="76"/>
      <c r="G90" s="76"/>
      <c r="H90" s="76"/>
      <c r="I90" s="76"/>
      <c r="J90" s="76"/>
      <c r="K90" s="76"/>
      <c r="L90" s="76"/>
      <c r="M90" s="76"/>
      <c r="N90" s="76"/>
      <c r="O90" s="76"/>
      <c r="P90" s="77"/>
    </row>
    <row r="91" spans="1:16" x14ac:dyDescent="0.25">
      <c r="A91" s="75"/>
      <c r="B91" s="76"/>
      <c r="C91" s="76"/>
      <c r="D91" s="76"/>
      <c r="E91" s="76"/>
      <c r="F91" s="76"/>
      <c r="G91" s="76"/>
      <c r="H91" s="76"/>
      <c r="I91" s="76"/>
      <c r="J91" s="76"/>
      <c r="K91" s="76"/>
      <c r="L91" s="76"/>
      <c r="M91" s="76"/>
      <c r="N91" s="76"/>
      <c r="O91" s="76"/>
      <c r="P91" s="77"/>
    </row>
    <row r="92" spans="1:16" x14ac:dyDescent="0.25">
      <c r="A92" s="75"/>
      <c r="B92" s="76"/>
      <c r="C92" s="76"/>
      <c r="D92" s="76"/>
      <c r="E92" s="76"/>
      <c r="F92" s="76"/>
      <c r="G92" s="76"/>
      <c r="H92" s="76"/>
      <c r="I92" s="76"/>
      <c r="J92" s="76"/>
      <c r="K92" s="76"/>
      <c r="L92" s="76"/>
      <c r="M92" s="76"/>
      <c r="N92" s="76"/>
      <c r="O92" s="76"/>
      <c r="P92" s="77"/>
    </row>
    <row r="93" spans="1:16" x14ac:dyDescent="0.25">
      <c r="A93" s="75"/>
      <c r="B93" s="76"/>
      <c r="C93" s="76"/>
      <c r="D93" s="76"/>
      <c r="E93" s="76"/>
      <c r="F93" s="76"/>
      <c r="G93" s="76"/>
      <c r="H93" s="76"/>
      <c r="I93" s="76"/>
      <c r="J93" s="76"/>
      <c r="K93" s="76"/>
      <c r="L93" s="76"/>
      <c r="M93" s="76"/>
      <c r="N93" s="76"/>
      <c r="O93" s="76"/>
      <c r="P93" s="77"/>
    </row>
    <row r="94" spans="1:16" x14ac:dyDescent="0.25">
      <c r="A94" s="75"/>
      <c r="B94" s="76"/>
      <c r="C94" s="76"/>
      <c r="D94" s="76"/>
      <c r="E94" s="76"/>
      <c r="F94" s="76"/>
      <c r="G94" s="76"/>
      <c r="H94" s="76"/>
      <c r="I94" s="76"/>
      <c r="J94" s="76"/>
      <c r="K94" s="76"/>
      <c r="L94" s="76"/>
      <c r="M94" s="76"/>
      <c r="N94" s="76"/>
      <c r="O94" s="76"/>
      <c r="P94" s="77"/>
    </row>
    <row r="95" spans="1:16" x14ac:dyDescent="0.25">
      <c r="A95" s="75"/>
      <c r="B95" s="76"/>
      <c r="C95" s="76"/>
      <c r="D95" s="76"/>
      <c r="E95" s="76"/>
      <c r="F95" s="76"/>
      <c r="G95" s="76"/>
      <c r="H95" s="76"/>
      <c r="I95" s="76"/>
      <c r="J95" s="76"/>
      <c r="K95" s="76"/>
      <c r="L95" s="76"/>
      <c r="M95" s="76"/>
      <c r="N95" s="76"/>
      <c r="O95" s="76"/>
      <c r="P95" s="77"/>
    </row>
    <row r="96" spans="1:16" x14ac:dyDescent="0.25">
      <c r="A96" s="75"/>
      <c r="B96" s="76"/>
      <c r="C96" s="76"/>
      <c r="D96" s="76"/>
      <c r="E96" s="76"/>
      <c r="F96" s="76"/>
      <c r="G96" s="76"/>
      <c r="H96" s="76"/>
      <c r="I96" s="76"/>
      <c r="J96" s="76"/>
      <c r="K96" s="76"/>
      <c r="L96" s="76"/>
      <c r="M96" s="76"/>
      <c r="N96" s="76"/>
      <c r="O96" s="76"/>
      <c r="P96" s="77"/>
    </row>
    <row r="97" spans="1:16" x14ac:dyDescent="0.25">
      <c r="A97" s="75"/>
      <c r="B97" s="76"/>
      <c r="C97" s="76"/>
      <c r="D97" s="76"/>
      <c r="E97" s="76"/>
      <c r="F97" s="76"/>
      <c r="G97" s="76"/>
      <c r="H97" s="76"/>
      <c r="I97" s="76"/>
      <c r="J97" s="76"/>
      <c r="K97" s="76"/>
      <c r="L97" s="76"/>
      <c r="M97" s="76"/>
      <c r="N97" s="76"/>
      <c r="O97" s="76"/>
      <c r="P97" s="77"/>
    </row>
    <row r="98" spans="1:16" x14ac:dyDescent="0.25">
      <c r="A98" s="75"/>
      <c r="B98" s="76"/>
      <c r="C98" s="76"/>
      <c r="D98" s="76"/>
      <c r="E98" s="76"/>
      <c r="F98" s="76"/>
      <c r="G98" s="76"/>
      <c r="H98" s="76"/>
      <c r="I98" s="76"/>
      <c r="J98" s="76"/>
      <c r="K98" s="76"/>
      <c r="L98" s="76"/>
      <c r="M98" s="76"/>
      <c r="N98" s="76"/>
      <c r="O98" s="76"/>
      <c r="P98" s="77"/>
    </row>
    <row r="99" spans="1:16" x14ac:dyDescent="0.25">
      <c r="A99" s="75"/>
      <c r="B99" s="76"/>
      <c r="C99" s="76"/>
      <c r="D99" s="76"/>
      <c r="E99" s="76"/>
      <c r="F99" s="76"/>
      <c r="G99" s="76"/>
      <c r="H99" s="76"/>
      <c r="I99" s="76"/>
      <c r="J99" s="76"/>
      <c r="K99" s="76"/>
      <c r="L99" s="76"/>
      <c r="M99" s="76"/>
      <c r="N99" s="76"/>
      <c r="O99" s="76"/>
      <c r="P99" s="77"/>
    </row>
    <row r="100" spans="1:16" x14ac:dyDescent="0.25">
      <c r="A100" s="75"/>
      <c r="B100" s="76"/>
      <c r="C100" s="76"/>
      <c r="D100" s="76"/>
      <c r="E100" s="76"/>
      <c r="F100" s="76"/>
      <c r="G100" s="76"/>
      <c r="H100" s="76"/>
      <c r="I100" s="76"/>
      <c r="J100" s="76"/>
      <c r="K100" s="76"/>
      <c r="L100" s="76"/>
      <c r="M100" s="76"/>
      <c r="N100" s="76"/>
      <c r="O100" s="76"/>
      <c r="P100" s="77"/>
    </row>
    <row r="101" spans="1:16" x14ac:dyDescent="0.25">
      <c r="A101" s="75"/>
      <c r="B101" s="76"/>
      <c r="C101" s="76"/>
      <c r="D101" s="76"/>
      <c r="E101" s="76"/>
      <c r="F101" s="76"/>
      <c r="G101" s="76"/>
      <c r="H101" s="76"/>
      <c r="I101" s="76"/>
      <c r="J101" s="76"/>
      <c r="K101" s="76"/>
      <c r="L101" s="76"/>
      <c r="M101" s="76"/>
      <c r="N101" s="76"/>
      <c r="O101" s="76"/>
      <c r="P101" s="77"/>
    </row>
    <row r="102" spans="1:16" x14ac:dyDescent="0.25">
      <c r="A102" s="75"/>
      <c r="B102" s="76"/>
      <c r="C102" s="76"/>
      <c r="D102" s="76"/>
      <c r="E102" s="76"/>
      <c r="F102" s="76"/>
      <c r="G102" s="76"/>
      <c r="H102" s="76"/>
      <c r="I102" s="76"/>
      <c r="J102" s="76"/>
      <c r="K102" s="76"/>
      <c r="L102" s="76"/>
      <c r="M102" s="76"/>
      <c r="N102" s="76"/>
      <c r="O102" s="76"/>
      <c r="P102" s="77"/>
    </row>
    <row r="103" spans="1:16" x14ac:dyDescent="0.25">
      <c r="A103" s="75"/>
      <c r="B103" s="76"/>
      <c r="C103" s="76"/>
      <c r="D103" s="76"/>
      <c r="E103" s="76"/>
      <c r="F103" s="76"/>
      <c r="G103" s="76"/>
      <c r="H103" s="76"/>
      <c r="I103" s="76"/>
      <c r="J103" s="76"/>
      <c r="K103" s="76"/>
      <c r="L103" s="76"/>
      <c r="M103" s="76"/>
      <c r="N103" s="76"/>
      <c r="O103" s="76"/>
      <c r="P103" s="77"/>
    </row>
    <row r="104" spans="1:16" x14ac:dyDescent="0.25">
      <c r="A104" s="75"/>
      <c r="B104" s="76"/>
      <c r="C104" s="76"/>
      <c r="D104" s="76"/>
      <c r="E104" s="76"/>
      <c r="F104" s="76"/>
      <c r="G104" s="76"/>
      <c r="H104" s="76"/>
      <c r="I104" s="76"/>
      <c r="J104" s="76"/>
      <c r="K104" s="76"/>
      <c r="L104" s="76"/>
      <c r="M104" s="76"/>
      <c r="N104" s="76"/>
      <c r="O104" s="76"/>
      <c r="P104" s="77"/>
    </row>
    <row r="105" spans="1:16" x14ac:dyDescent="0.25">
      <c r="A105" s="75"/>
      <c r="B105" s="76"/>
      <c r="C105" s="76"/>
      <c r="D105" s="76"/>
      <c r="E105" s="76"/>
      <c r="F105" s="76"/>
      <c r="G105" s="76"/>
      <c r="H105" s="76"/>
      <c r="I105" s="76"/>
      <c r="J105" s="76"/>
      <c r="K105" s="76"/>
      <c r="L105" s="76"/>
      <c r="M105" s="76"/>
      <c r="N105" s="76"/>
      <c r="O105" s="76"/>
      <c r="P105" s="77"/>
    </row>
    <row r="106" spans="1:16" x14ac:dyDescent="0.25">
      <c r="A106" s="75"/>
      <c r="B106" s="76"/>
      <c r="C106" s="76"/>
      <c r="D106" s="76"/>
      <c r="E106" s="76"/>
      <c r="F106" s="76"/>
      <c r="G106" s="76"/>
      <c r="H106" s="76"/>
      <c r="I106" s="76"/>
      <c r="J106" s="76"/>
      <c r="K106" s="76"/>
      <c r="L106" s="76"/>
      <c r="M106" s="76"/>
      <c r="N106" s="76"/>
      <c r="O106" s="76"/>
      <c r="P106" s="77"/>
    </row>
    <row r="107" spans="1:16" x14ac:dyDescent="0.25">
      <c r="A107" s="75"/>
      <c r="B107" s="76"/>
      <c r="C107" s="76"/>
      <c r="D107" s="76"/>
      <c r="E107" s="76"/>
      <c r="F107" s="76"/>
      <c r="G107" s="76"/>
      <c r="H107" s="76"/>
      <c r="I107" s="76"/>
      <c r="J107" s="76"/>
      <c r="K107" s="76"/>
      <c r="L107" s="76"/>
      <c r="M107" s="76"/>
      <c r="N107" s="76"/>
      <c r="O107" s="76"/>
      <c r="P107" s="77"/>
    </row>
    <row r="108" spans="1:16" x14ac:dyDescent="0.25">
      <c r="A108" s="75"/>
      <c r="B108" s="76"/>
      <c r="C108" s="76"/>
      <c r="D108" s="76"/>
      <c r="E108" s="76"/>
      <c r="F108" s="76"/>
      <c r="G108" s="76"/>
      <c r="H108" s="76"/>
      <c r="I108" s="76"/>
      <c r="J108" s="76"/>
      <c r="K108" s="76"/>
      <c r="L108" s="76"/>
      <c r="M108" s="76"/>
      <c r="N108" s="76"/>
      <c r="O108" s="76"/>
      <c r="P108" s="77"/>
    </row>
    <row r="109" spans="1:16" x14ac:dyDescent="0.25">
      <c r="A109" s="75"/>
      <c r="B109" s="76"/>
      <c r="C109" s="76"/>
      <c r="D109" s="76"/>
      <c r="E109" s="76"/>
      <c r="F109" s="76"/>
      <c r="G109" s="76"/>
      <c r="H109" s="76"/>
      <c r="I109" s="76"/>
      <c r="J109" s="76"/>
      <c r="K109" s="76"/>
      <c r="L109" s="76"/>
      <c r="M109" s="76"/>
      <c r="N109" s="76"/>
      <c r="O109" s="76"/>
      <c r="P109" s="77"/>
    </row>
    <row r="110" spans="1:16" x14ac:dyDescent="0.25">
      <c r="A110" s="75"/>
      <c r="B110" s="76"/>
      <c r="C110" s="76"/>
      <c r="D110" s="76"/>
      <c r="E110" s="76"/>
      <c r="F110" s="76"/>
      <c r="G110" s="76"/>
      <c r="H110" s="76"/>
      <c r="I110" s="76"/>
      <c r="J110" s="76"/>
      <c r="K110" s="76"/>
      <c r="L110" s="76"/>
      <c r="M110" s="76"/>
      <c r="N110" s="76"/>
      <c r="O110" s="76"/>
      <c r="P110" s="77"/>
    </row>
    <row r="111" spans="1:16" x14ac:dyDescent="0.25">
      <c r="A111" s="75"/>
      <c r="B111" s="76"/>
      <c r="C111" s="76"/>
      <c r="D111" s="76"/>
      <c r="E111" s="76"/>
      <c r="F111" s="76"/>
      <c r="G111" s="76"/>
      <c r="H111" s="76"/>
      <c r="I111" s="76"/>
      <c r="J111" s="76"/>
      <c r="K111" s="76"/>
      <c r="L111" s="76"/>
      <c r="M111" s="76"/>
      <c r="N111" s="76"/>
      <c r="O111" s="76"/>
      <c r="P111" s="77"/>
    </row>
    <row r="112" spans="1:16" x14ac:dyDescent="0.25">
      <c r="A112" s="75"/>
      <c r="B112" s="76"/>
      <c r="C112" s="76"/>
      <c r="D112" s="76"/>
      <c r="E112" s="76"/>
      <c r="F112" s="76"/>
      <c r="G112" s="76"/>
      <c r="H112" s="76"/>
      <c r="I112" s="76"/>
      <c r="J112" s="76"/>
      <c r="K112" s="76"/>
      <c r="L112" s="76"/>
      <c r="M112" s="76"/>
      <c r="N112" s="76"/>
      <c r="O112" s="76"/>
      <c r="P112" s="77"/>
    </row>
    <row r="113" spans="1:16" ht="13.8" thickBot="1" x14ac:dyDescent="0.3">
      <c r="A113" s="68"/>
      <c r="B113" s="69"/>
      <c r="C113" s="69"/>
      <c r="D113" s="69"/>
      <c r="E113" s="69"/>
      <c r="F113" s="69"/>
      <c r="G113" s="69"/>
      <c r="H113" s="69"/>
      <c r="I113" s="69"/>
      <c r="J113" s="69"/>
      <c r="K113" s="69"/>
      <c r="L113" s="69"/>
      <c r="M113" s="69"/>
      <c r="N113" s="69"/>
      <c r="O113" s="69"/>
      <c r="P113" s="78"/>
    </row>
  </sheetData>
  <sheetProtection password="C1F8" sheet="1" objects="1" scenarios="1" selectLockedCells="1"/>
  <phoneticPr fontId="2" type="noConversion"/>
  <pageMargins left="0.75" right="0.75" top="1" bottom="1" header="0" footer="0"/>
  <pageSetup paperSize="9" scale="50" orientation="portrait" horizontalDpi="4294967295"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178"/>
  <sheetViews>
    <sheetView tabSelected="1" zoomScale="85" zoomScaleNormal="80" workbookViewId="0">
      <selection activeCell="C12" sqref="C12"/>
    </sheetView>
  </sheetViews>
  <sheetFormatPr baseColWidth="10" defaultColWidth="11.44140625" defaultRowHeight="15.75" customHeight="1" x14ac:dyDescent="0.25"/>
  <cols>
    <col min="1" max="1" width="2" style="10" customWidth="1"/>
    <col min="2" max="2" width="39.44140625" style="10" customWidth="1"/>
    <col min="3" max="3" width="34.88671875" style="10" customWidth="1"/>
    <col min="4" max="4" width="27.44140625" style="10" customWidth="1"/>
    <col min="5" max="5" width="24.88671875" style="10" customWidth="1"/>
    <col min="6" max="6" width="17.5546875" style="10" customWidth="1"/>
    <col min="7" max="7" width="25.33203125" style="10" customWidth="1"/>
    <col min="8" max="8" width="23.88671875" style="10" customWidth="1"/>
    <col min="9" max="9" width="16.88671875" style="10" customWidth="1"/>
    <col min="10" max="10" width="20" style="10" hidden="1" customWidth="1"/>
    <col min="11" max="11" width="17.6640625" style="10" hidden="1" customWidth="1"/>
    <col min="12" max="16" width="11.44140625" style="10" hidden="1" customWidth="1"/>
    <col min="17" max="19" width="11.44140625" style="10" customWidth="1"/>
    <col min="20" max="16384" width="11.44140625" style="10"/>
  </cols>
  <sheetData>
    <row r="1" spans="1:11" ht="15.75" customHeight="1" x14ac:dyDescent="0.25">
      <c r="A1" s="14"/>
      <c r="B1" s="15"/>
      <c r="C1" s="15"/>
      <c r="D1" s="15"/>
      <c r="E1" s="15"/>
      <c r="F1" s="15"/>
      <c r="G1" s="15"/>
      <c r="H1" s="15"/>
      <c r="I1" s="15"/>
      <c r="J1" s="16"/>
    </row>
    <row r="2" spans="1:11" ht="15.75" customHeight="1" x14ac:dyDescent="0.25">
      <c r="A2" s="9"/>
      <c r="B2" s="6"/>
      <c r="C2" s="6"/>
      <c r="D2" s="6"/>
      <c r="E2" s="6"/>
      <c r="F2" s="6"/>
      <c r="G2" s="6"/>
      <c r="H2" s="6"/>
      <c r="I2" s="6"/>
      <c r="J2" s="7"/>
    </row>
    <row r="3" spans="1:11" ht="15.75" customHeight="1" x14ac:dyDescent="0.25">
      <c r="A3" s="9"/>
      <c r="B3" s="6"/>
      <c r="C3" s="6"/>
      <c r="D3" s="6"/>
      <c r="E3" s="6"/>
      <c r="F3" s="6"/>
      <c r="G3" s="6"/>
      <c r="H3" s="6"/>
      <c r="I3" s="6"/>
      <c r="J3" s="7"/>
    </row>
    <row r="4" spans="1:11" ht="15.75" customHeight="1" x14ac:dyDescent="0.25">
      <c r="A4" s="9"/>
      <c r="B4" s="6"/>
      <c r="C4" s="6"/>
      <c r="D4" s="6"/>
      <c r="E4" s="6"/>
      <c r="F4" s="6"/>
      <c r="G4" s="6"/>
      <c r="H4" s="6"/>
      <c r="I4" s="6"/>
      <c r="J4" s="7"/>
    </row>
    <row r="5" spans="1:11" ht="15.75" customHeight="1" x14ac:dyDescent="0.25">
      <c r="A5" s="9"/>
      <c r="B5" s="6"/>
      <c r="C5" s="6"/>
      <c r="D5" s="6"/>
      <c r="E5" s="6"/>
      <c r="F5" s="6"/>
      <c r="G5" s="6"/>
      <c r="H5" s="6"/>
      <c r="I5" s="6"/>
      <c r="J5" s="7"/>
    </row>
    <row r="6" spans="1:11" ht="15.75" customHeight="1" x14ac:dyDescent="0.25">
      <c r="A6" s="9"/>
      <c r="B6" s="6"/>
      <c r="C6" s="6"/>
      <c r="D6" s="6"/>
      <c r="E6" s="6"/>
      <c r="F6" s="17"/>
      <c r="G6" s="17"/>
      <c r="H6" s="17"/>
      <c r="I6" s="6"/>
      <c r="J6" s="7"/>
    </row>
    <row r="7" spans="1:11" ht="15.75" customHeight="1" x14ac:dyDescent="0.25">
      <c r="A7" s="9"/>
      <c r="B7" s="6"/>
      <c r="C7" s="6"/>
      <c r="D7" s="6"/>
      <c r="E7" s="6"/>
      <c r="F7" s="18"/>
      <c r="G7" s="18"/>
      <c r="H7" s="18"/>
      <c r="I7" s="6"/>
      <c r="J7" s="7"/>
    </row>
    <row r="8" spans="1:11" ht="15.75" customHeight="1" x14ac:dyDescent="0.25">
      <c r="A8" s="9"/>
      <c r="B8" s="6"/>
      <c r="C8" s="6"/>
      <c r="D8" s="6"/>
      <c r="E8" s="6"/>
      <c r="F8" s="6"/>
      <c r="G8" s="6"/>
      <c r="H8" s="6"/>
      <c r="I8" s="6"/>
      <c r="J8" s="7"/>
    </row>
    <row r="9" spans="1:11" s="22" customFormat="1" ht="15.75" customHeight="1" x14ac:dyDescent="0.3">
      <c r="A9" s="19"/>
      <c r="B9" s="20" t="s">
        <v>210</v>
      </c>
      <c r="C9" s="20"/>
      <c r="D9" s="20"/>
      <c r="E9" s="20"/>
      <c r="F9" s="20"/>
      <c r="G9" s="20"/>
      <c r="H9" s="20"/>
      <c r="I9" s="20"/>
      <c r="J9" s="21"/>
    </row>
    <row r="10" spans="1:11" s="26" customFormat="1" ht="15.75" customHeight="1" x14ac:dyDescent="0.3">
      <c r="A10" s="23"/>
      <c r="B10" s="24"/>
      <c r="C10" s="24"/>
      <c r="D10" s="24"/>
      <c r="E10" s="24"/>
      <c r="F10" s="24"/>
      <c r="G10" s="24"/>
      <c r="H10" s="24"/>
      <c r="I10" s="24"/>
      <c r="J10" s="25"/>
    </row>
    <row r="11" spans="1:11" ht="15.75" customHeight="1" thickBot="1" x14ac:dyDescent="0.3">
      <c r="A11" s="9"/>
      <c r="B11" s="6"/>
      <c r="C11" s="6"/>
      <c r="D11" s="6"/>
      <c r="E11" s="6"/>
      <c r="F11" s="6"/>
      <c r="G11" s="6"/>
      <c r="H11" s="6"/>
      <c r="I11" s="6"/>
      <c r="J11" s="7"/>
    </row>
    <row r="12" spans="1:11" ht="15.75" customHeight="1" thickBot="1" x14ac:dyDescent="0.3">
      <c r="A12" s="9"/>
      <c r="B12" s="121" t="s">
        <v>100</v>
      </c>
      <c r="C12" s="122"/>
      <c r="D12" s="6"/>
      <c r="E12" s="6"/>
      <c r="F12" s="6"/>
      <c r="G12" s="6"/>
      <c r="H12" s="6"/>
      <c r="I12" s="6"/>
      <c r="J12" s="7"/>
    </row>
    <row r="13" spans="1:11" ht="15.75" customHeight="1" thickBot="1" x14ac:dyDescent="0.3">
      <c r="A13" s="9"/>
      <c r="B13" s="47"/>
      <c r="C13" s="47"/>
      <c r="D13" s="6"/>
      <c r="E13" s="6"/>
      <c r="F13" s="6"/>
      <c r="G13" s="6"/>
      <c r="H13" s="6"/>
      <c r="I13" s="6"/>
      <c r="J13" s="7"/>
    </row>
    <row r="14" spans="1:11" ht="15.75" customHeight="1" thickBot="1" x14ac:dyDescent="0.3">
      <c r="A14" s="9"/>
      <c r="B14" s="121" t="s">
        <v>99</v>
      </c>
      <c r="C14" s="123" t="s">
        <v>133</v>
      </c>
      <c r="D14" s="6"/>
      <c r="E14" s="6"/>
      <c r="F14" s="6"/>
      <c r="G14" s="6"/>
      <c r="H14" s="6"/>
      <c r="I14" s="6"/>
      <c r="J14" s="7"/>
    </row>
    <row r="15" spans="1:11" ht="15.75" customHeight="1" thickBot="1" x14ac:dyDescent="0.3">
      <c r="A15" s="9"/>
      <c r="B15" s="120"/>
      <c r="C15" s="47"/>
      <c r="D15" s="6"/>
      <c r="E15" s="6"/>
      <c r="F15" s="6"/>
      <c r="G15" s="6"/>
      <c r="H15" s="6"/>
      <c r="I15" s="6"/>
      <c r="J15" s="7"/>
    </row>
    <row r="16" spans="1:11" ht="15.75" customHeight="1" thickBot="1" x14ac:dyDescent="0.3">
      <c r="A16" s="9"/>
      <c r="B16" s="121" t="s">
        <v>121</v>
      </c>
      <c r="C16" s="122"/>
      <c r="D16" s="164" t="str">
        <f>IF(C16="SI","  =&gt;   La empresa debe proyectar facturación y número de empleados para el ejercicio siguiente al que comience sus actividades","")</f>
        <v/>
      </c>
      <c r="E16" s="6"/>
      <c r="F16" s="6"/>
      <c r="G16" s="6"/>
      <c r="H16" s="6"/>
      <c r="I16" s="6"/>
      <c r="J16" s="7"/>
      <c r="K16" s="10" t="s">
        <v>126</v>
      </c>
    </row>
    <row r="17" spans="1:15" ht="15.75" customHeight="1" thickBot="1" x14ac:dyDescent="0.3">
      <c r="A17" s="9"/>
      <c r="B17" s="120"/>
      <c r="C17" s="47"/>
      <c r="D17" s="6"/>
      <c r="E17" s="6"/>
      <c r="F17" s="6"/>
      <c r="G17" s="6"/>
      <c r="H17" s="6"/>
      <c r="I17" s="6"/>
      <c r="J17" s="7"/>
      <c r="K17" s="10" t="s">
        <v>128</v>
      </c>
    </row>
    <row r="18" spans="1:15" ht="15.75" customHeight="1" thickBot="1" x14ac:dyDescent="0.3">
      <c r="A18" s="9"/>
      <c r="B18" s="121" t="s">
        <v>207</v>
      </c>
      <c r="C18" s="124"/>
      <c r="D18" s="6"/>
      <c r="E18" s="6"/>
      <c r="F18" s="6"/>
      <c r="G18" s="6"/>
      <c r="H18" s="6"/>
      <c r="I18" s="6"/>
      <c r="J18" s="7"/>
      <c r="O18" s="10">
        <f>IF(C29&lt;1,1,C29)</f>
        <v>1</v>
      </c>
    </row>
    <row r="19" spans="1:15" ht="15.75" customHeight="1" thickBot="1" x14ac:dyDescent="0.3">
      <c r="A19" s="9"/>
      <c r="B19" s="120"/>
      <c r="C19" s="47"/>
      <c r="D19" s="6"/>
      <c r="E19" s="6"/>
      <c r="F19" s="6"/>
      <c r="G19" s="6"/>
      <c r="H19" s="6"/>
      <c r="I19" s="6"/>
      <c r="J19" s="7"/>
      <c r="O19" s="10">
        <f>IF(C31="",1,C31)</f>
        <v>1</v>
      </c>
    </row>
    <row r="20" spans="1:15" ht="15.75" customHeight="1" thickBot="1" x14ac:dyDescent="0.3">
      <c r="A20" s="9"/>
      <c r="B20" s="121" t="s">
        <v>101</v>
      </c>
      <c r="C20" s="122"/>
      <c r="D20" s="6"/>
      <c r="E20" s="6"/>
      <c r="F20" s="6"/>
      <c r="G20" s="6"/>
      <c r="H20" s="6"/>
      <c r="I20" s="6"/>
      <c r="J20" s="7"/>
    </row>
    <row r="21" spans="1:15" ht="15.75" customHeight="1" thickBot="1" x14ac:dyDescent="0.3">
      <c r="A21" s="9"/>
      <c r="B21" s="120"/>
      <c r="C21" s="47"/>
      <c r="D21" s="6"/>
      <c r="E21" s="6"/>
      <c r="F21" s="6"/>
      <c r="G21" s="6"/>
      <c r="H21" s="6"/>
      <c r="I21" s="6"/>
      <c r="J21" s="7"/>
    </row>
    <row r="22" spans="1:15" ht="15.75" customHeight="1" thickBot="1" x14ac:dyDescent="0.3">
      <c r="A22" s="9"/>
      <c r="B22" s="121" t="s">
        <v>125</v>
      </c>
      <c r="C22" s="141" t="str">
        <f>IF(C20="","",IF(C18="","",IF(F29=0,"",IF(C18&gt;(10000000*F29),"NO",IF(C20&gt;19,"NO","SI")))))</f>
        <v/>
      </c>
      <c r="D22" s="6" t="s">
        <v>158</v>
      </c>
      <c r="E22" s="6"/>
      <c r="F22" s="6"/>
      <c r="G22" s="6"/>
      <c r="H22" s="6"/>
      <c r="I22" s="6"/>
      <c r="J22" s="7"/>
    </row>
    <row r="23" spans="1:15" ht="15.75" customHeight="1" thickBot="1" x14ac:dyDescent="0.3">
      <c r="A23" s="9"/>
      <c r="B23" s="120"/>
      <c r="C23" s="47"/>
      <c r="D23" s="6"/>
      <c r="E23" s="6"/>
      <c r="F23" s="6"/>
      <c r="G23" s="6"/>
      <c r="H23" s="6"/>
      <c r="I23" s="6"/>
      <c r="J23" s="7"/>
    </row>
    <row r="24" spans="1:15" ht="15.75" customHeight="1" thickBot="1" x14ac:dyDescent="0.3">
      <c r="A24" s="9"/>
      <c r="B24" s="121" t="s">
        <v>206</v>
      </c>
      <c r="C24" s="122"/>
      <c r="D24" s="6"/>
      <c r="E24" s="6"/>
      <c r="F24" s="6"/>
      <c r="G24" s="6"/>
      <c r="H24" s="6"/>
      <c r="I24" s="6"/>
      <c r="J24" s="7"/>
    </row>
    <row r="25" spans="1:15" ht="15.75" customHeight="1" x14ac:dyDescent="0.25">
      <c r="A25" s="9"/>
      <c r="B25" s="5"/>
      <c r="C25" s="6"/>
      <c r="D25" s="6"/>
      <c r="E25" s="6"/>
      <c r="F25" s="6"/>
      <c r="G25" s="6"/>
      <c r="H25" s="6"/>
      <c r="I25" s="6"/>
      <c r="J25" s="7"/>
    </row>
    <row r="26" spans="1:15" s="22" customFormat="1" ht="15.75" customHeight="1" x14ac:dyDescent="0.3">
      <c r="A26" s="19"/>
      <c r="B26" s="20" t="s">
        <v>211</v>
      </c>
      <c r="C26" s="20"/>
      <c r="D26" s="20"/>
      <c r="E26" s="20"/>
      <c r="F26" s="20"/>
      <c r="G26" s="20"/>
      <c r="H26" s="20"/>
      <c r="I26" s="20"/>
      <c r="J26" s="21"/>
    </row>
    <row r="27" spans="1:15" s="26" customFormat="1" ht="15.75" customHeight="1" x14ac:dyDescent="0.3">
      <c r="A27" s="23"/>
      <c r="B27" s="24"/>
      <c r="C27" s="24"/>
      <c r="D27" s="24"/>
      <c r="E27" s="24"/>
      <c r="F27" s="24"/>
      <c r="G27" s="24"/>
      <c r="H27" s="24"/>
      <c r="I27" s="24"/>
      <c r="J27" s="25"/>
    </row>
    <row r="28" spans="1:15" ht="15.75" customHeight="1" thickBot="1" x14ac:dyDescent="0.3">
      <c r="A28" s="9"/>
      <c r="B28" s="6"/>
      <c r="C28" s="6"/>
      <c r="D28" s="6"/>
      <c r="E28" s="6"/>
      <c r="F28" s="6"/>
      <c r="G28" s="6"/>
      <c r="H28" s="1"/>
      <c r="I28" s="6"/>
      <c r="J28" s="7"/>
    </row>
    <row r="29" spans="1:15" ht="15.75" customHeight="1" thickBot="1" x14ac:dyDescent="0.3">
      <c r="A29" s="9"/>
      <c r="B29" s="121" t="s">
        <v>0</v>
      </c>
      <c r="C29" s="125"/>
      <c r="D29" s="47"/>
      <c r="E29" s="121" t="s">
        <v>102</v>
      </c>
      <c r="F29" s="126"/>
      <c r="G29" s="120"/>
      <c r="H29" s="121" t="s">
        <v>155</v>
      </c>
      <c r="I29" s="122"/>
      <c r="J29" s="7"/>
    </row>
    <row r="30" spans="1:15" ht="15.75" customHeight="1" thickBot="1" x14ac:dyDescent="0.3">
      <c r="A30" s="9"/>
      <c r="B30" s="6"/>
      <c r="C30" s="6"/>
      <c r="D30" s="6"/>
      <c r="E30" s="6"/>
      <c r="F30" s="6"/>
      <c r="G30" s="6"/>
      <c r="H30" s="6"/>
      <c r="I30" s="6"/>
      <c r="J30" s="7"/>
    </row>
    <row r="31" spans="1:15" ht="15.75" customHeight="1" thickBot="1" x14ac:dyDescent="0.3">
      <c r="A31" s="9"/>
      <c r="B31" s="121" t="s">
        <v>1</v>
      </c>
      <c r="C31" s="142" t="str">
        <f>IF(C29&gt;0,(C29*F29/I29),"")</f>
        <v/>
      </c>
      <c r="D31" s="6"/>
      <c r="E31" s="11" t="s">
        <v>103</v>
      </c>
      <c r="F31" s="6"/>
      <c r="G31" s="6"/>
      <c r="H31" s="6"/>
      <c r="I31" s="6"/>
      <c r="J31" s="7"/>
    </row>
    <row r="32" spans="1:15" ht="15.75" customHeight="1" thickBot="1" x14ac:dyDescent="0.3">
      <c r="A32" s="9"/>
      <c r="B32" s="6"/>
      <c r="C32" s="6"/>
      <c r="D32" s="6"/>
      <c r="E32" s="6"/>
      <c r="F32" s="6"/>
      <c r="G32" s="6"/>
      <c r="H32" s="6"/>
      <c r="I32" s="6"/>
      <c r="J32" s="7"/>
    </row>
    <row r="33" spans="1:10" ht="15.75" customHeight="1" thickBot="1" x14ac:dyDescent="0.35">
      <c r="A33" s="9"/>
      <c r="B33" s="123" t="s">
        <v>208</v>
      </c>
      <c r="C33" s="130"/>
      <c r="D33" s="6"/>
      <c r="E33" s="178" t="s">
        <v>218</v>
      </c>
      <c r="F33" s="6"/>
      <c r="G33" s="6"/>
      <c r="H33" s="6"/>
      <c r="I33" s="6"/>
      <c r="J33" s="7"/>
    </row>
    <row r="34" spans="1:10" ht="15.75" customHeight="1" x14ac:dyDescent="0.3">
      <c r="A34" s="9"/>
      <c r="B34" s="6"/>
      <c r="C34" s="6"/>
      <c r="D34" s="6"/>
      <c r="E34" s="171" t="s">
        <v>165</v>
      </c>
      <c r="F34" s="6"/>
      <c r="G34" s="6"/>
      <c r="H34" s="6"/>
      <c r="I34" s="6"/>
      <c r="J34" s="7"/>
    </row>
    <row r="35" spans="1:10" ht="15.75" customHeight="1" x14ac:dyDescent="0.25">
      <c r="A35" s="9"/>
      <c r="B35" s="6"/>
      <c r="C35" s="6"/>
      <c r="D35" s="6"/>
      <c r="E35" s="6"/>
      <c r="F35" s="6"/>
      <c r="G35" s="6"/>
      <c r="H35" s="6"/>
      <c r="I35" s="6"/>
      <c r="J35" s="7"/>
    </row>
    <row r="36" spans="1:10" ht="15.75" customHeight="1" x14ac:dyDescent="0.25">
      <c r="A36" s="9"/>
      <c r="B36" s="6"/>
      <c r="C36" s="6"/>
      <c r="D36" s="6"/>
      <c r="E36" s="6"/>
      <c r="F36" s="6"/>
      <c r="G36" s="6"/>
      <c r="H36" s="6"/>
      <c r="I36" s="6"/>
      <c r="J36" s="7"/>
    </row>
    <row r="37" spans="1:10" s="22" customFormat="1" ht="15.75" customHeight="1" x14ac:dyDescent="0.3">
      <c r="A37" s="19"/>
      <c r="B37" s="20" t="s">
        <v>212</v>
      </c>
      <c r="C37" s="20"/>
      <c r="D37" s="20"/>
      <c r="E37" s="20"/>
      <c r="F37" s="20"/>
      <c r="G37" s="20"/>
      <c r="H37" s="20"/>
      <c r="I37" s="20"/>
      <c r="J37" s="21"/>
    </row>
    <row r="38" spans="1:10" ht="15.75" customHeight="1" x14ac:dyDescent="0.25">
      <c r="A38" s="9"/>
      <c r="B38" s="6"/>
      <c r="C38" s="6"/>
      <c r="D38" s="6"/>
      <c r="E38" s="6"/>
      <c r="F38" s="6"/>
      <c r="G38" s="6"/>
      <c r="H38" s="6"/>
      <c r="I38" s="6"/>
      <c r="J38" s="7"/>
    </row>
    <row r="39" spans="1:10" ht="15.75" customHeight="1" x14ac:dyDescent="0.25">
      <c r="A39" s="9"/>
      <c r="B39" s="6"/>
      <c r="C39" s="6"/>
      <c r="D39" s="6"/>
      <c r="E39" s="6"/>
      <c r="F39" s="6"/>
      <c r="G39" s="6"/>
      <c r="H39" s="6"/>
      <c r="I39" s="6"/>
      <c r="J39" s="7"/>
    </row>
    <row r="40" spans="1:10" ht="15.75" customHeight="1" x14ac:dyDescent="0.25">
      <c r="A40" s="9"/>
      <c r="B40" s="29" t="s">
        <v>104</v>
      </c>
      <c r="C40" s="6"/>
      <c r="D40" s="6"/>
      <c r="E40" s="6"/>
      <c r="F40" s="6"/>
      <c r="G40" s="6"/>
      <c r="H40" s="6"/>
      <c r="I40" s="6"/>
      <c r="J40" s="7"/>
    </row>
    <row r="41" spans="1:10" ht="15.75" customHeight="1" x14ac:dyDescent="0.25">
      <c r="A41" s="9"/>
      <c r="B41" s="29"/>
      <c r="C41" s="6"/>
      <c r="D41" s="6"/>
      <c r="E41" s="6"/>
      <c r="F41" s="6"/>
      <c r="G41" s="6"/>
      <c r="H41" s="6"/>
      <c r="I41" s="6"/>
      <c r="J41" s="7"/>
    </row>
    <row r="42" spans="1:10" ht="15.75" customHeight="1" x14ac:dyDescent="0.25">
      <c r="A42" s="9" t="s">
        <v>198</v>
      </c>
      <c r="B42" s="50" t="s">
        <v>199</v>
      </c>
      <c r="C42" s="6"/>
      <c r="D42" s="6"/>
      <c r="E42" s="6"/>
      <c r="F42" s="6"/>
      <c r="G42" s="6"/>
      <c r="H42" s="6"/>
      <c r="I42" s="6"/>
      <c r="J42" s="7"/>
    </row>
    <row r="43" spans="1:10" ht="15.75" customHeight="1" thickBot="1" x14ac:dyDescent="0.3">
      <c r="A43" s="9" t="s">
        <v>200</v>
      </c>
      <c r="B43" s="6" t="s">
        <v>201</v>
      </c>
      <c r="C43" s="6"/>
      <c r="D43" s="6"/>
      <c r="E43" s="6"/>
      <c r="F43" s="6"/>
      <c r="G43" s="6"/>
      <c r="H43" s="6"/>
      <c r="I43" s="6"/>
      <c r="J43" s="7"/>
    </row>
    <row r="44" spans="1:10" ht="38.25" customHeight="1" thickBot="1" x14ac:dyDescent="0.3">
      <c r="A44" s="9"/>
      <c r="B44" s="6"/>
      <c r="C44" s="6"/>
      <c r="D44" s="6"/>
      <c r="E44" s="6"/>
      <c r="F44" s="213" t="s">
        <v>202</v>
      </c>
      <c r="G44" s="214"/>
      <c r="H44" s="215"/>
      <c r="I44" s="6"/>
      <c r="J44" s="7"/>
    </row>
    <row r="45" spans="1:10" ht="67.5" customHeight="1" thickBot="1" x14ac:dyDescent="0.3">
      <c r="A45" s="9"/>
      <c r="B45" s="30" t="s">
        <v>2</v>
      </c>
      <c r="C45" s="31" t="s">
        <v>3</v>
      </c>
      <c r="D45" s="32" t="s">
        <v>14</v>
      </c>
      <c r="E45" s="33" t="s">
        <v>203</v>
      </c>
      <c r="F45" s="30" t="s">
        <v>97</v>
      </c>
      <c r="G45" s="34" t="s">
        <v>163</v>
      </c>
      <c r="H45" s="35" t="s">
        <v>98</v>
      </c>
      <c r="I45" s="36" t="s">
        <v>4</v>
      </c>
      <c r="J45" s="37"/>
    </row>
    <row r="46" spans="1:10" ht="20.25" customHeight="1" thickTop="1" x14ac:dyDescent="0.25">
      <c r="A46" s="9"/>
      <c r="B46" s="38" t="s">
        <v>5</v>
      </c>
      <c r="C46" s="39" t="s">
        <v>6</v>
      </c>
      <c r="D46" s="40" t="s">
        <v>15</v>
      </c>
      <c r="E46" s="86"/>
      <c r="F46" s="83"/>
      <c r="G46" s="84"/>
      <c r="H46" s="85"/>
      <c r="I46" s="148">
        <f>+((E46*1.5)+(0.25*F46)+(G46*0.25)+(H46*0.25))</f>
        <v>0</v>
      </c>
      <c r="J46" s="37"/>
    </row>
    <row r="47" spans="1:10" ht="20.25" customHeight="1" x14ac:dyDescent="0.25">
      <c r="A47" s="9"/>
      <c r="B47" s="41" t="s">
        <v>7</v>
      </c>
      <c r="C47" s="42" t="s">
        <v>8</v>
      </c>
      <c r="D47" s="43" t="s">
        <v>16</v>
      </c>
      <c r="E47" s="86"/>
      <c r="F47" s="83"/>
      <c r="G47" s="84"/>
      <c r="H47" s="85"/>
      <c r="I47" s="148">
        <f>+((E47*1)+(0.25*F47)+(G47*0.25)+(H47*0.25))</f>
        <v>0</v>
      </c>
      <c r="J47" s="37"/>
    </row>
    <row r="48" spans="1:10" ht="23.25" customHeight="1" x14ac:dyDescent="0.25">
      <c r="A48" s="9"/>
      <c r="B48" s="41" t="s">
        <v>9</v>
      </c>
      <c r="C48" s="42" t="s">
        <v>10</v>
      </c>
      <c r="D48" s="43" t="s">
        <v>17</v>
      </c>
      <c r="E48" s="86"/>
      <c r="F48" s="83"/>
      <c r="G48" s="84"/>
      <c r="H48" s="85"/>
      <c r="I48" s="148">
        <f>+((E48*0.75)+(0.25*F48)+(G48*0.25)+(H48*0.25))</f>
        <v>0</v>
      </c>
      <c r="J48" s="37"/>
    </row>
    <row r="49" spans="1:12" ht="24" customHeight="1" thickBot="1" x14ac:dyDescent="0.3">
      <c r="A49" s="9"/>
      <c r="B49" s="44" t="s">
        <v>11</v>
      </c>
      <c r="C49" s="45" t="s">
        <v>12</v>
      </c>
      <c r="D49" s="46" t="s">
        <v>18</v>
      </c>
      <c r="E49" s="174"/>
      <c r="F49" s="175"/>
      <c r="G49" s="176"/>
      <c r="H49" s="177"/>
      <c r="I49" s="147">
        <f>+((E49*0.5)+(0.25*F49)+(G49*0.25)+(H49*0.25))</f>
        <v>0</v>
      </c>
      <c r="J49" s="37"/>
    </row>
    <row r="50" spans="1:12" ht="15.75" customHeight="1" thickBot="1" x14ac:dyDescent="0.3">
      <c r="A50" s="9"/>
      <c r="B50" s="44" t="s">
        <v>13</v>
      </c>
      <c r="C50" s="45"/>
      <c r="D50" s="46"/>
      <c r="E50" s="173">
        <f>SUM(E46:E49)</f>
        <v>0</v>
      </c>
      <c r="F50" s="143">
        <f>SUM(F46:F49)</f>
        <v>0</v>
      </c>
      <c r="G50" s="144">
        <f>SUM(G46:G49)</f>
        <v>0</v>
      </c>
      <c r="H50" s="145">
        <f>SUM(H46:H49)</f>
        <v>0</v>
      </c>
      <c r="I50" s="146">
        <f>SUM(I46:I49)</f>
        <v>0</v>
      </c>
      <c r="J50" s="37"/>
    </row>
    <row r="51" spans="1:12" ht="15.75" customHeight="1" x14ac:dyDescent="0.25">
      <c r="A51" s="9"/>
      <c r="B51" s="11"/>
      <c r="C51" s="11"/>
      <c r="D51" s="11"/>
      <c r="E51" s="11"/>
      <c r="F51" s="11"/>
      <c r="G51" s="11"/>
      <c r="H51" s="11"/>
      <c r="I51" s="11"/>
      <c r="J51" s="37"/>
    </row>
    <row r="52" spans="1:12" ht="15.75" customHeight="1" x14ac:dyDescent="0.3">
      <c r="A52" s="9"/>
      <c r="B52" s="11"/>
      <c r="C52" s="11"/>
      <c r="D52" s="11"/>
      <c r="E52" s="171" t="s">
        <v>246</v>
      </c>
      <c r="F52" s="11"/>
      <c r="G52" s="11"/>
      <c r="H52" s="11"/>
      <c r="I52" s="11"/>
      <c r="J52" s="37"/>
    </row>
    <row r="53" spans="1:12" ht="15.75" customHeight="1" x14ac:dyDescent="0.25">
      <c r="A53" s="9"/>
      <c r="B53" s="29"/>
      <c r="C53" s="6"/>
      <c r="D53" s="6"/>
      <c r="E53" s="6"/>
      <c r="F53" s="6"/>
      <c r="G53" s="6"/>
      <c r="H53" s="6"/>
      <c r="I53" s="6"/>
      <c r="J53" s="7"/>
    </row>
    <row r="54" spans="1:12" ht="15.75" customHeight="1" x14ac:dyDescent="0.25">
      <c r="A54" s="9"/>
      <c r="B54" s="29" t="s">
        <v>105</v>
      </c>
      <c r="C54" s="6"/>
      <c r="D54" s="6"/>
      <c r="E54" s="6"/>
      <c r="F54" s="6"/>
      <c r="G54" s="6"/>
      <c r="H54" s="6"/>
      <c r="I54" s="6"/>
      <c r="J54" s="7"/>
    </row>
    <row r="55" spans="1:12" ht="15.75" customHeight="1" x14ac:dyDescent="0.25">
      <c r="A55" s="9"/>
      <c r="B55" s="6"/>
      <c r="C55" s="6"/>
      <c r="D55" s="6"/>
      <c r="E55" s="6"/>
      <c r="F55" s="6"/>
      <c r="G55" s="6"/>
      <c r="H55" s="6"/>
      <c r="I55" s="6"/>
      <c r="J55" s="7"/>
    </row>
    <row r="56" spans="1:12" ht="15.75" customHeight="1" x14ac:dyDescent="0.25">
      <c r="A56" s="9"/>
      <c r="B56" s="218" t="s">
        <v>143</v>
      </c>
      <c r="C56" s="218"/>
      <c r="D56" s="218"/>
      <c r="E56" s="6"/>
      <c r="F56" s="6"/>
      <c r="G56" s="6"/>
      <c r="H56" s="6"/>
      <c r="I56" s="6"/>
      <c r="J56" s="7"/>
    </row>
    <row r="57" spans="1:12" ht="15.75" customHeight="1" thickBot="1" x14ac:dyDescent="0.3">
      <c r="A57" s="9"/>
      <c r="B57" s="6"/>
      <c r="C57" s="6"/>
      <c r="D57" s="6"/>
      <c r="E57" s="6"/>
      <c r="F57" s="6"/>
      <c r="G57" s="6"/>
      <c r="H57" s="6"/>
      <c r="I57" s="6"/>
      <c r="J57" s="7"/>
    </row>
    <row r="58" spans="1:12" ht="30" customHeight="1" thickBot="1" x14ac:dyDescent="0.3">
      <c r="A58" s="9"/>
      <c r="B58" s="213" t="s">
        <v>181</v>
      </c>
      <c r="C58" s="214"/>
      <c r="D58" s="125"/>
      <c r="E58" s="6"/>
      <c r="F58" s="6"/>
      <c r="G58" s="6"/>
      <c r="H58" s="6"/>
      <c r="I58" s="6"/>
      <c r="J58" s="7"/>
    </row>
    <row r="59" spans="1:12" ht="15.75" customHeight="1" thickBot="1" x14ac:dyDescent="0.3">
      <c r="A59" s="9"/>
      <c r="B59" s="47"/>
      <c r="C59" s="47"/>
      <c r="D59" s="47"/>
      <c r="E59" s="6"/>
      <c r="F59" s="6"/>
      <c r="G59" s="6"/>
      <c r="H59" s="6"/>
      <c r="I59" s="6"/>
      <c r="J59" s="7"/>
      <c r="L59" s="140">
        <f>SUM(D58,D72*D69,D82*D79)</f>
        <v>0</v>
      </c>
    </row>
    <row r="60" spans="1:12" ht="30.75" customHeight="1" thickBot="1" x14ac:dyDescent="0.3">
      <c r="A60" s="9"/>
      <c r="B60" s="213" t="s">
        <v>180</v>
      </c>
      <c r="C60" s="215"/>
      <c r="D60" s="125"/>
      <c r="E60" s="6"/>
      <c r="F60" s="6"/>
      <c r="G60" s="6"/>
      <c r="H60" s="6"/>
      <c r="I60" s="6"/>
      <c r="J60" s="7"/>
      <c r="L60" s="140">
        <f>SUM(D60,D74*D69,D84*D79)</f>
        <v>0</v>
      </c>
    </row>
    <row r="61" spans="1:12" ht="15.75" customHeight="1" x14ac:dyDescent="0.25">
      <c r="A61" s="9"/>
      <c r="B61" s="6"/>
      <c r="C61" s="6"/>
      <c r="D61" s="6"/>
      <c r="E61" s="6"/>
      <c r="F61" s="6"/>
      <c r="G61" s="6"/>
      <c r="H61" s="6"/>
      <c r="I61" s="6"/>
      <c r="J61" s="7"/>
      <c r="L61" s="140">
        <f>+L59-L60</f>
        <v>0</v>
      </c>
    </row>
    <row r="62" spans="1:12" ht="15.75" customHeight="1" x14ac:dyDescent="0.25">
      <c r="A62" s="9"/>
      <c r="B62" s="6"/>
      <c r="C62" s="6"/>
      <c r="D62" s="6"/>
      <c r="E62" s="6"/>
      <c r="F62" s="6"/>
      <c r="G62" s="6"/>
      <c r="H62" s="6"/>
      <c r="I62" s="6"/>
      <c r="J62" s="7"/>
    </row>
    <row r="63" spans="1:12" ht="15.75" customHeight="1" x14ac:dyDescent="0.25">
      <c r="A63" s="9"/>
      <c r="B63" s="6"/>
      <c r="C63" s="6"/>
      <c r="D63" s="6"/>
      <c r="E63" s="6"/>
      <c r="F63" s="6"/>
      <c r="G63" s="6"/>
      <c r="H63" s="6"/>
      <c r="I63" s="6"/>
      <c r="J63" s="7"/>
    </row>
    <row r="64" spans="1:12" ht="15.75" customHeight="1" x14ac:dyDescent="0.25">
      <c r="A64" s="9"/>
      <c r="B64" s="127" t="s">
        <v>197</v>
      </c>
      <c r="C64" s="127"/>
      <c r="D64" s="127"/>
      <c r="E64" s="6"/>
      <c r="F64" s="50"/>
      <c r="G64" s="6"/>
      <c r="H64" s="6"/>
      <c r="I64" s="6"/>
      <c r="J64" s="7"/>
    </row>
    <row r="65" spans="1:17" ht="15.75" customHeight="1" x14ac:dyDescent="0.25">
      <c r="A65" s="9"/>
      <c r="B65" s="127"/>
      <c r="C65" s="127"/>
      <c r="D65" s="127"/>
      <c r="E65" s="6"/>
      <c r="F65" s="50"/>
      <c r="G65" s="6"/>
      <c r="H65" s="6"/>
      <c r="I65" s="6"/>
      <c r="J65" s="7"/>
      <c r="P65" s="10" t="s">
        <v>184</v>
      </c>
      <c r="Q65" s="48">
        <v>0.72</v>
      </c>
    </row>
    <row r="66" spans="1:17" ht="15.75" customHeight="1" x14ac:dyDescent="0.25">
      <c r="A66" s="9"/>
      <c r="B66" s="50" t="s">
        <v>205</v>
      </c>
      <c r="C66" s="6"/>
      <c r="D66" s="6"/>
      <c r="E66" s="6"/>
      <c r="F66" s="6"/>
      <c r="G66" s="6"/>
      <c r="H66" s="6"/>
      <c r="I66" s="6"/>
      <c r="J66" s="7"/>
      <c r="P66" s="10" t="s">
        <v>185</v>
      </c>
      <c r="Q66" s="48">
        <v>0.91</v>
      </c>
    </row>
    <row r="67" spans="1:17" ht="15.75" customHeight="1" thickBot="1" x14ac:dyDescent="0.3">
      <c r="A67" s="9"/>
      <c r="B67" s="6"/>
      <c r="C67" s="6"/>
      <c r="D67" s="6"/>
      <c r="E67" s="6"/>
      <c r="F67" s="6"/>
      <c r="G67" s="6"/>
      <c r="H67" s="6"/>
      <c r="I67" s="6"/>
      <c r="J67" s="7"/>
      <c r="P67" s="10" t="s">
        <v>186</v>
      </c>
      <c r="Q67" s="48">
        <v>0.09</v>
      </c>
    </row>
    <row r="68" spans="1:17" ht="15.75" customHeight="1" thickBot="1" x14ac:dyDescent="0.3">
      <c r="A68" s="9"/>
      <c r="B68" s="217" t="s">
        <v>99</v>
      </c>
      <c r="C68" s="215"/>
      <c r="D68" s="28" t="s">
        <v>154</v>
      </c>
      <c r="E68" s="6"/>
      <c r="F68" s="6"/>
      <c r="G68" s="6"/>
      <c r="H68" s="6"/>
      <c r="I68" s="6"/>
      <c r="J68" s="7"/>
      <c r="P68" s="10" t="s">
        <v>187</v>
      </c>
      <c r="Q68" s="48">
        <v>1</v>
      </c>
    </row>
    <row r="69" spans="1:17" ht="15.75" customHeight="1" thickBot="1" x14ac:dyDescent="0.3">
      <c r="A69" s="9"/>
      <c r="B69" s="219"/>
      <c r="C69" s="220"/>
      <c r="D69" s="149">
        <f>IF(B69=0,0,VLOOKUP(B69, P65:Q82, 2, FALSE))</f>
        <v>0</v>
      </c>
      <c r="E69" s="49"/>
      <c r="F69" s="6"/>
      <c r="G69" s="6"/>
      <c r="H69" s="6"/>
      <c r="I69" s="6"/>
      <c r="J69" s="7"/>
      <c r="P69" s="10" t="s">
        <v>188</v>
      </c>
      <c r="Q69" s="48">
        <v>0.71</v>
      </c>
    </row>
    <row r="70" spans="1:17" ht="0.75" customHeight="1" x14ac:dyDescent="0.25">
      <c r="A70" s="9"/>
      <c r="B70" s="120"/>
      <c r="C70" s="47"/>
      <c r="D70" s="6"/>
      <c r="E70" s="6"/>
      <c r="F70" s="6"/>
      <c r="G70" s="6"/>
      <c r="H70" s="6"/>
      <c r="I70" s="6"/>
      <c r="J70" s="7"/>
      <c r="P70" s="10" t="s">
        <v>144</v>
      </c>
      <c r="Q70" s="48">
        <v>1</v>
      </c>
    </row>
    <row r="71" spans="1:17" ht="22.5" customHeight="1" thickBot="1" x14ac:dyDescent="0.3">
      <c r="A71" s="9"/>
      <c r="B71" s="47"/>
      <c r="C71" s="47"/>
      <c r="D71" s="6"/>
      <c r="E71" s="6"/>
      <c r="F71" s="6"/>
      <c r="G71" s="6"/>
      <c r="H71" s="6"/>
      <c r="I71" s="6"/>
      <c r="J71" s="7"/>
      <c r="P71" s="10" t="s">
        <v>145</v>
      </c>
      <c r="Q71" s="48">
        <v>0.44</v>
      </c>
    </row>
    <row r="72" spans="1:17" ht="30" customHeight="1" thickBot="1" x14ac:dyDescent="0.3">
      <c r="A72" s="9"/>
      <c r="B72" s="213" t="s">
        <v>182</v>
      </c>
      <c r="C72" s="214"/>
      <c r="D72" s="125"/>
      <c r="E72" s="6"/>
      <c r="F72" s="6"/>
      <c r="G72" s="6"/>
      <c r="H72" s="6"/>
      <c r="I72" s="6"/>
      <c r="J72" s="7"/>
      <c r="P72" s="10" t="s">
        <v>146</v>
      </c>
      <c r="Q72" s="10">
        <v>1</v>
      </c>
    </row>
    <row r="73" spans="1:17" ht="15.75" customHeight="1" thickBot="1" x14ac:dyDescent="0.3">
      <c r="A73" s="9"/>
      <c r="B73" s="47"/>
      <c r="C73" s="47"/>
      <c r="D73" s="47"/>
      <c r="E73" s="6"/>
      <c r="F73" s="6"/>
      <c r="G73" s="6"/>
      <c r="H73" s="6"/>
      <c r="I73" s="6"/>
      <c r="J73" s="7"/>
      <c r="P73" s="10" t="s">
        <v>147</v>
      </c>
      <c r="Q73" s="10">
        <v>0.79</v>
      </c>
    </row>
    <row r="74" spans="1:17" ht="30.75" customHeight="1" thickBot="1" x14ac:dyDescent="0.3">
      <c r="A74" s="9"/>
      <c r="B74" s="213" t="s">
        <v>183</v>
      </c>
      <c r="C74" s="215"/>
      <c r="D74" s="125"/>
      <c r="E74" s="6"/>
      <c r="F74" s="6"/>
      <c r="G74" s="6"/>
      <c r="H74" s="6"/>
      <c r="I74" s="6"/>
      <c r="J74" s="7"/>
      <c r="P74" s="10" t="s">
        <v>148</v>
      </c>
      <c r="Q74" s="10">
        <v>0.88</v>
      </c>
    </row>
    <row r="75" spans="1:17" ht="15.75" customHeight="1" x14ac:dyDescent="0.25">
      <c r="A75" s="9"/>
      <c r="B75" s="128"/>
      <c r="C75" s="120"/>
      <c r="D75" s="6"/>
      <c r="E75" s="6"/>
      <c r="F75" s="6"/>
      <c r="G75" s="6"/>
      <c r="H75" s="6"/>
      <c r="I75" s="6"/>
      <c r="J75" s="7"/>
      <c r="K75" s="10" t="s">
        <v>96</v>
      </c>
      <c r="L75" s="10">
        <v>10</v>
      </c>
      <c r="M75" s="10" t="s">
        <v>96</v>
      </c>
      <c r="N75" s="10">
        <v>9</v>
      </c>
      <c r="P75" s="10" t="s">
        <v>149</v>
      </c>
      <c r="Q75" s="48">
        <v>0.25</v>
      </c>
    </row>
    <row r="76" spans="1:17" ht="15.75" customHeight="1" x14ac:dyDescent="0.25">
      <c r="A76" s="9"/>
      <c r="B76" s="6"/>
      <c r="C76" s="6"/>
      <c r="D76" s="6"/>
      <c r="E76" s="6"/>
      <c r="F76" s="6"/>
      <c r="G76" s="6"/>
      <c r="H76" s="6"/>
      <c r="I76" s="6"/>
      <c r="J76" s="7"/>
      <c r="K76" s="10" t="s">
        <v>88</v>
      </c>
      <c r="L76" s="10">
        <v>7</v>
      </c>
      <c r="M76" s="10" t="s">
        <v>88</v>
      </c>
      <c r="N76" s="10">
        <v>6</v>
      </c>
      <c r="P76" s="10" t="s">
        <v>150</v>
      </c>
      <c r="Q76" s="48">
        <v>0.64</v>
      </c>
    </row>
    <row r="77" spans="1:17" ht="15.75" customHeight="1" thickBot="1" x14ac:dyDescent="0.3">
      <c r="A77" s="9"/>
      <c r="B77" s="6"/>
      <c r="C77" s="6"/>
      <c r="D77" s="6"/>
      <c r="E77" s="6"/>
      <c r="F77" s="6"/>
      <c r="G77" s="6"/>
      <c r="H77" s="6"/>
      <c r="I77" s="6"/>
      <c r="J77" s="7"/>
      <c r="K77" s="10" t="s">
        <v>95</v>
      </c>
      <c r="L77" s="10">
        <v>10</v>
      </c>
      <c r="M77" s="10" t="s">
        <v>95</v>
      </c>
      <c r="N77" s="10">
        <v>9</v>
      </c>
      <c r="P77" s="10" t="s">
        <v>151</v>
      </c>
      <c r="Q77" s="48">
        <v>0.11</v>
      </c>
    </row>
    <row r="78" spans="1:17" ht="15.75" customHeight="1" thickBot="1" x14ac:dyDescent="0.3">
      <c r="A78" s="9"/>
      <c r="B78" s="217" t="s">
        <v>99</v>
      </c>
      <c r="C78" s="215"/>
      <c r="D78" s="28" t="s">
        <v>154</v>
      </c>
      <c r="E78" s="6"/>
      <c r="F78" s="6"/>
      <c r="G78" s="6"/>
      <c r="H78" s="6"/>
      <c r="I78" s="6"/>
      <c r="J78" s="7"/>
      <c r="K78" s="10" t="s">
        <v>91</v>
      </c>
      <c r="L78" s="10">
        <v>6</v>
      </c>
      <c r="M78" s="10" t="s">
        <v>91</v>
      </c>
      <c r="N78" s="10">
        <v>5</v>
      </c>
      <c r="P78" s="10" t="s">
        <v>152</v>
      </c>
      <c r="Q78" s="48">
        <v>0.21</v>
      </c>
    </row>
    <row r="79" spans="1:17" ht="15.75" customHeight="1" thickBot="1" x14ac:dyDescent="0.3">
      <c r="A79" s="9"/>
      <c r="B79" s="219"/>
      <c r="C79" s="220"/>
      <c r="D79" s="149">
        <f>IF(B79=0,0,VLOOKUP(B79, P65:Q82, 2, FALSE))</f>
        <v>0</v>
      </c>
      <c r="E79" s="49"/>
      <c r="F79" s="6"/>
      <c r="G79" s="6"/>
      <c r="H79" s="6"/>
      <c r="I79" s="6"/>
      <c r="J79" s="7"/>
      <c r="K79" s="10" t="s">
        <v>80</v>
      </c>
      <c r="L79" s="10">
        <v>9</v>
      </c>
      <c r="M79" s="10" t="s">
        <v>80</v>
      </c>
      <c r="N79" s="10">
        <v>8</v>
      </c>
      <c r="P79" s="10" t="s">
        <v>153</v>
      </c>
      <c r="Q79" s="48">
        <v>0.9</v>
      </c>
    </row>
    <row r="80" spans="1:17" ht="3.75" hidden="1" customHeight="1" x14ac:dyDescent="0.25">
      <c r="A80" s="9"/>
      <c r="B80" s="120"/>
      <c r="C80" s="47"/>
      <c r="D80" s="6"/>
      <c r="E80" s="6"/>
      <c r="F80" s="6"/>
      <c r="G80" s="6"/>
      <c r="H80" s="6"/>
      <c r="I80" s="6"/>
      <c r="J80" s="7"/>
      <c r="K80" s="10" t="s">
        <v>90</v>
      </c>
      <c r="L80" s="10">
        <v>6</v>
      </c>
      <c r="M80" s="10" t="s">
        <v>90</v>
      </c>
      <c r="N80" s="10">
        <v>5</v>
      </c>
      <c r="P80" s="10" t="s">
        <v>189</v>
      </c>
      <c r="Q80" s="48">
        <v>0.08</v>
      </c>
    </row>
    <row r="81" spans="1:17" ht="21" customHeight="1" thickBot="1" x14ac:dyDescent="0.3">
      <c r="A81" s="9"/>
      <c r="B81" s="47"/>
      <c r="C81" s="47"/>
      <c r="D81" s="6"/>
      <c r="E81" s="6"/>
      <c r="F81" s="6"/>
      <c r="G81" s="6"/>
      <c r="H81" s="6"/>
      <c r="I81" s="6"/>
      <c r="J81" s="7"/>
      <c r="K81" s="10" t="s">
        <v>87</v>
      </c>
      <c r="L81" s="10">
        <v>8</v>
      </c>
      <c r="M81" s="10" t="s">
        <v>87</v>
      </c>
      <c r="N81" s="10">
        <v>7</v>
      </c>
      <c r="P81" s="10" t="s">
        <v>190</v>
      </c>
      <c r="Q81" s="48">
        <v>0.76</v>
      </c>
    </row>
    <row r="82" spans="1:17" ht="30" customHeight="1" thickBot="1" x14ac:dyDescent="0.3">
      <c r="A82" s="9"/>
      <c r="B82" s="213" t="s">
        <v>182</v>
      </c>
      <c r="C82" s="214"/>
      <c r="D82" s="125"/>
      <c r="E82" s="6"/>
      <c r="F82" s="6"/>
      <c r="G82" s="6"/>
      <c r="H82" s="6"/>
      <c r="I82" s="6"/>
      <c r="J82" s="7"/>
      <c r="K82" s="10" t="s">
        <v>84</v>
      </c>
      <c r="L82" s="10">
        <v>8</v>
      </c>
      <c r="M82" s="10" t="s">
        <v>84</v>
      </c>
      <c r="N82" s="10">
        <v>7</v>
      </c>
      <c r="P82" s="10" t="s">
        <v>191</v>
      </c>
      <c r="Q82" s="10">
        <v>0.91</v>
      </c>
    </row>
    <row r="83" spans="1:17" ht="15.75" customHeight="1" thickBot="1" x14ac:dyDescent="0.3">
      <c r="A83" s="9"/>
      <c r="B83" s="47"/>
      <c r="C83" s="47"/>
      <c r="D83" s="47"/>
      <c r="E83" s="6"/>
      <c r="F83" s="6"/>
      <c r="G83" s="6"/>
      <c r="H83" s="6"/>
      <c r="I83" s="6"/>
      <c r="J83" s="7"/>
      <c r="K83" s="10" t="s">
        <v>92</v>
      </c>
      <c r="L83" s="10">
        <v>6</v>
      </c>
      <c r="M83" s="10" t="s">
        <v>92</v>
      </c>
      <c r="N83" s="10">
        <v>5</v>
      </c>
    </row>
    <row r="84" spans="1:17" ht="30.75" customHeight="1" thickBot="1" x14ac:dyDescent="0.3">
      <c r="A84" s="9"/>
      <c r="B84" s="213" t="s">
        <v>183</v>
      </c>
      <c r="C84" s="215"/>
      <c r="D84" s="125"/>
      <c r="E84" s="6"/>
      <c r="F84" s="6"/>
      <c r="G84" s="6"/>
      <c r="H84" s="6"/>
      <c r="I84" s="6"/>
      <c r="J84" s="7"/>
      <c r="K84" s="10" t="s">
        <v>93</v>
      </c>
      <c r="L84" s="10">
        <v>8</v>
      </c>
      <c r="M84" s="10" t="s">
        <v>93</v>
      </c>
      <c r="N84" s="10">
        <v>7</v>
      </c>
    </row>
    <row r="85" spans="1:17" ht="15.75" customHeight="1" x14ac:dyDescent="0.25">
      <c r="A85" s="9"/>
      <c r="B85" s="6"/>
      <c r="C85" s="6"/>
      <c r="D85" s="6"/>
      <c r="E85" s="6"/>
      <c r="F85" s="6"/>
      <c r="G85" s="6"/>
      <c r="H85" s="6"/>
      <c r="I85" s="6"/>
      <c r="J85" s="7"/>
      <c r="K85" s="10" t="s">
        <v>94</v>
      </c>
      <c r="L85" s="10">
        <v>7</v>
      </c>
      <c r="M85" s="10" t="s">
        <v>94</v>
      </c>
      <c r="N85" s="10">
        <v>6</v>
      </c>
    </row>
    <row r="86" spans="1:17" ht="15.75" customHeight="1" x14ac:dyDescent="0.25">
      <c r="A86" s="9"/>
      <c r="B86" s="6"/>
      <c r="C86" s="6"/>
      <c r="D86" s="6"/>
      <c r="E86" s="6"/>
      <c r="F86" s="6"/>
      <c r="G86" s="6"/>
      <c r="H86" s="6"/>
      <c r="I86" s="6"/>
      <c r="J86" s="7"/>
      <c r="K86" s="10" t="s">
        <v>82</v>
      </c>
      <c r="L86" s="10">
        <v>9</v>
      </c>
      <c r="M86" s="10" t="s">
        <v>82</v>
      </c>
      <c r="N86" s="10">
        <v>8</v>
      </c>
    </row>
    <row r="87" spans="1:17" ht="15.75" customHeight="1" x14ac:dyDescent="0.25">
      <c r="A87" s="9"/>
      <c r="B87" s="6"/>
      <c r="C87" s="6"/>
      <c r="D87" s="6"/>
      <c r="E87" s="6"/>
      <c r="F87" s="6"/>
      <c r="G87" s="6"/>
      <c r="H87" s="6"/>
      <c r="I87" s="6"/>
      <c r="J87" s="7"/>
      <c r="K87" s="10" t="s">
        <v>86</v>
      </c>
      <c r="L87" s="10">
        <v>8</v>
      </c>
      <c r="M87" s="10" t="s">
        <v>86</v>
      </c>
      <c r="N87" s="10">
        <v>7</v>
      </c>
    </row>
    <row r="88" spans="1:17" ht="15.75" customHeight="1" x14ac:dyDescent="0.25">
      <c r="A88" s="9"/>
      <c r="B88" s="6"/>
      <c r="C88" s="6"/>
      <c r="D88" s="6"/>
      <c r="E88" s="6"/>
      <c r="F88" s="6"/>
      <c r="G88" s="6"/>
      <c r="H88" s="6"/>
      <c r="I88" s="6"/>
      <c r="J88" s="7"/>
      <c r="K88" s="10" t="s">
        <v>79</v>
      </c>
      <c r="L88" s="10">
        <v>9</v>
      </c>
      <c r="M88" s="10" t="s">
        <v>79</v>
      </c>
      <c r="N88" s="10">
        <v>8</v>
      </c>
    </row>
    <row r="89" spans="1:17" ht="15.75" customHeight="1" x14ac:dyDescent="0.25">
      <c r="A89" s="9"/>
      <c r="B89" s="29" t="s">
        <v>107</v>
      </c>
      <c r="C89" s="6"/>
      <c r="D89" s="6"/>
      <c r="E89" s="6"/>
      <c r="F89" s="6"/>
      <c r="G89" s="6"/>
      <c r="H89" s="6"/>
      <c r="I89" s="6"/>
      <c r="J89" s="7"/>
      <c r="K89" s="10" t="s">
        <v>89</v>
      </c>
      <c r="L89" s="10">
        <v>7</v>
      </c>
      <c r="M89" s="10" t="s">
        <v>89</v>
      </c>
      <c r="N89" s="10">
        <v>6</v>
      </c>
    </row>
    <row r="90" spans="1:17" ht="15.75" customHeight="1" x14ac:dyDescent="0.25">
      <c r="A90" s="9"/>
      <c r="B90" s="29"/>
      <c r="C90" s="6"/>
      <c r="D90" s="6"/>
      <c r="E90" s="6"/>
      <c r="F90" s="6"/>
      <c r="G90" s="6"/>
      <c r="H90" s="6"/>
      <c r="I90" s="6"/>
      <c r="J90" s="7"/>
      <c r="K90" s="10" t="s">
        <v>85</v>
      </c>
      <c r="L90" s="10">
        <v>8</v>
      </c>
      <c r="M90" s="10" t="s">
        <v>85</v>
      </c>
      <c r="N90" s="10">
        <v>7</v>
      </c>
    </row>
    <row r="91" spans="1:17" ht="15.75" customHeight="1" x14ac:dyDescent="0.25">
      <c r="A91" s="9"/>
      <c r="B91" s="6"/>
      <c r="C91" s="6"/>
      <c r="D91" s="6"/>
      <c r="E91" s="6"/>
      <c r="F91" s="6"/>
      <c r="G91" s="6"/>
      <c r="H91" s="6"/>
      <c r="I91" s="6"/>
      <c r="J91" s="7"/>
      <c r="K91" s="10" t="s">
        <v>81</v>
      </c>
      <c r="L91" s="10">
        <v>9</v>
      </c>
      <c r="M91" s="10" t="s">
        <v>81</v>
      </c>
      <c r="N91" s="10">
        <v>8</v>
      </c>
    </row>
    <row r="92" spans="1:17" ht="15.75" customHeight="1" x14ac:dyDescent="0.25">
      <c r="A92" s="9"/>
      <c r="B92" s="216" t="s">
        <v>108</v>
      </c>
      <c r="C92" s="216"/>
      <c r="D92" s="50" t="s">
        <v>160</v>
      </c>
      <c r="E92" s="6"/>
      <c r="F92" s="6"/>
      <c r="G92" s="6"/>
      <c r="H92" s="6"/>
      <c r="I92" s="6"/>
      <c r="J92" s="7"/>
      <c r="K92" s="10" t="s">
        <v>83</v>
      </c>
      <c r="L92" s="10">
        <v>9</v>
      </c>
      <c r="M92" s="10" t="s">
        <v>83</v>
      </c>
      <c r="N92" s="10">
        <v>8</v>
      </c>
    </row>
    <row r="93" spans="1:17" ht="15.75" customHeight="1" thickBot="1" x14ac:dyDescent="0.3">
      <c r="A93" s="9"/>
      <c r="B93" s="6"/>
      <c r="C93" s="6"/>
      <c r="D93" s="6"/>
      <c r="E93" s="6"/>
      <c r="F93" s="6"/>
      <c r="G93" s="6"/>
      <c r="H93" s="6"/>
      <c r="I93" s="6"/>
      <c r="J93" s="7"/>
    </row>
    <row r="94" spans="1:17" ht="15.75" customHeight="1" thickBot="1" x14ac:dyDescent="0.3">
      <c r="A94" s="9"/>
      <c r="B94" s="5" t="s">
        <v>127</v>
      </c>
      <c r="C94" s="6"/>
      <c r="D94" s="123" t="s">
        <v>131</v>
      </c>
      <c r="E94" s="123" t="s">
        <v>4</v>
      </c>
      <c r="F94" s="6"/>
      <c r="G94" s="6"/>
      <c r="H94" s="6"/>
      <c r="I94" s="6"/>
      <c r="J94" s="7"/>
      <c r="K94" s="10" t="s">
        <v>126</v>
      </c>
      <c r="L94" s="10">
        <v>10</v>
      </c>
    </row>
    <row r="95" spans="1:17" ht="15.75" customHeight="1" thickBot="1" x14ac:dyDescent="0.3">
      <c r="A95" s="9"/>
      <c r="B95" s="6"/>
      <c r="C95" s="6"/>
      <c r="D95" s="122"/>
      <c r="E95" s="150">
        <f>IF(D95="",0,VLOOKUP(D95, L117:M178,2,FALSE))</f>
        <v>0</v>
      </c>
      <c r="F95" s="6"/>
      <c r="G95" s="6"/>
      <c r="H95" s="6"/>
      <c r="I95" s="6"/>
      <c r="J95" s="7"/>
      <c r="K95" s="10" t="s">
        <v>128</v>
      </c>
      <c r="L95" s="10">
        <v>0</v>
      </c>
    </row>
    <row r="96" spans="1:17" ht="15.75" customHeight="1" thickBot="1" x14ac:dyDescent="0.3">
      <c r="A96" s="9"/>
      <c r="B96" s="6"/>
      <c r="C96" s="6"/>
      <c r="D96" s="47"/>
      <c r="E96" s="47"/>
      <c r="F96" s="6"/>
      <c r="G96" s="6"/>
      <c r="H96" s="6"/>
      <c r="I96" s="6"/>
      <c r="J96" s="7"/>
    </row>
    <row r="97" spans="1:17" ht="15.75" customHeight="1" thickBot="1" x14ac:dyDescent="0.3">
      <c r="A97" s="9"/>
      <c r="B97" s="5" t="s">
        <v>130</v>
      </c>
      <c r="C97" s="6"/>
      <c r="D97" s="123" t="s">
        <v>132</v>
      </c>
      <c r="E97" s="123" t="s">
        <v>4</v>
      </c>
      <c r="F97" s="6"/>
      <c r="G97" s="6"/>
      <c r="H97" s="6"/>
      <c r="I97" s="6"/>
      <c r="J97" s="7"/>
    </row>
    <row r="98" spans="1:17" ht="15.75" customHeight="1" thickBot="1" x14ac:dyDescent="0.3">
      <c r="A98" s="9"/>
      <c r="B98" s="6"/>
      <c r="C98" s="6"/>
      <c r="D98" s="122"/>
      <c r="E98" s="150">
        <f>IF(D98="",0,VLOOKUP(D98,M75:N92,2))</f>
        <v>0</v>
      </c>
      <c r="F98" s="6"/>
      <c r="G98" s="6"/>
      <c r="H98" s="6"/>
      <c r="I98" s="6"/>
      <c r="J98" s="7"/>
    </row>
    <row r="99" spans="1:17" ht="15.75" customHeight="1" thickBot="1" x14ac:dyDescent="0.3">
      <c r="A99" s="9"/>
      <c r="B99" s="6"/>
      <c r="C99" s="6"/>
      <c r="D99" s="120"/>
      <c r="E99" s="47"/>
      <c r="F99" s="6"/>
      <c r="G99" s="6"/>
      <c r="H99" s="6"/>
      <c r="I99" s="6"/>
      <c r="J99" s="7"/>
    </row>
    <row r="100" spans="1:17" ht="15.75" customHeight="1" thickBot="1" x14ac:dyDescent="0.3">
      <c r="A100" s="9"/>
      <c r="B100" s="5" t="s">
        <v>129</v>
      </c>
      <c r="C100" s="6"/>
      <c r="D100" s="123" t="s">
        <v>132</v>
      </c>
      <c r="E100" s="123" t="s">
        <v>4</v>
      </c>
      <c r="F100" s="6"/>
      <c r="G100" s="6"/>
      <c r="H100" s="6"/>
      <c r="I100" s="6"/>
      <c r="J100" s="7"/>
    </row>
    <row r="101" spans="1:17" ht="15.75" customHeight="1" thickBot="1" x14ac:dyDescent="0.3">
      <c r="A101" s="9"/>
      <c r="B101" s="6"/>
      <c r="C101" s="6"/>
      <c r="D101" s="122"/>
      <c r="E101" s="150">
        <f>IF(D101="",0,VLOOKUP(D101,K75:L92,2))</f>
        <v>0</v>
      </c>
      <c r="F101" s="6"/>
      <c r="G101" s="27"/>
      <c r="H101" s="6"/>
      <c r="I101" s="6"/>
      <c r="J101" s="7"/>
    </row>
    <row r="102" spans="1:17" ht="15.75" customHeight="1" thickBot="1" x14ac:dyDescent="0.35">
      <c r="A102" s="9"/>
      <c r="B102" s="6"/>
      <c r="C102" s="6"/>
      <c r="D102" s="47"/>
      <c r="E102" s="47"/>
      <c r="F102" s="6"/>
      <c r="G102" s="27"/>
      <c r="H102" s="6"/>
      <c r="I102" s="6"/>
      <c r="J102" s="7"/>
      <c r="K102" s="26"/>
    </row>
    <row r="103" spans="1:17" ht="15.75" customHeight="1" thickBot="1" x14ac:dyDescent="0.3">
      <c r="A103" s="9"/>
      <c r="B103" s="5" t="s">
        <v>157</v>
      </c>
      <c r="C103" s="6"/>
      <c r="D103" s="123" t="s">
        <v>156</v>
      </c>
      <c r="E103" s="123" t="s">
        <v>4</v>
      </c>
      <c r="F103" s="6"/>
      <c r="G103" s="27"/>
      <c r="H103" s="6"/>
      <c r="I103" s="6"/>
      <c r="J103" s="7"/>
    </row>
    <row r="104" spans="1:17" ht="15.75" customHeight="1" thickBot="1" x14ac:dyDescent="0.3">
      <c r="A104" s="9"/>
      <c r="B104" s="6"/>
      <c r="C104" s="6"/>
      <c r="D104" s="122"/>
      <c r="E104" s="150">
        <f>IF(D104="",0,VLOOKUP(D104, K94:L95, 2, FALSE))</f>
        <v>0</v>
      </c>
      <c r="F104" s="6"/>
      <c r="G104" s="27"/>
      <c r="H104" s="6"/>
      <c r="I104" s="6"/>
      <c r="J104" s="7"/>
    </row>
    <row r="105" spans="1:17" ht="15.75" customHeight="1" x14ac:dyDescent="0.3">
      <c r="A105" s="9"/>
      <c r="B105" s="6"/>
      <c r="C105" s="6"/>
      <c r="D105" s="6"/>
      <c r="E105" s="6"/>
      <c r="F105" s="6"/>
      <c r="G105" s="27"/>
      <c r="H105" s="6"/>
      <c r="I105" s="6"/>
      <c r="J105" s="7"/>
      <c r="K105" s="22"/>
      <c r="L105" s="22"/>
      <c r="M105" s="22"/>
      <c r="N105" s="22"/>
    </row>
    <row r="106" spans="1:17" ht="15.75" customHeight="1" x14ac:dyDescent="0.25">
      <c r="A106" s="9"/>
      <c r="B106" s="6"/>
      <c r="C106" s="6"/>
      <c r="D106" s="6"/>
      <c r="E106" s="6"/>
      <c r="F106" s="6"/>
      <c r="G106" s="6"/>
      <c r="H106" s="6"/>
      <c r="I106" s="6"/>
      <c r="J106" s="7"/>
    </row>
    <row r="107" spans="1:17" ht="15.75" customHeight="1" x14ac:dyDescent="0.25">
      <c r="A107" s="9"/>
      <c r="B107" s="6"/>
      <c r="C107" s="6"/>
      <c r="D107" s="6"/>
      <c r="E107" s="6"/>
      <c r="F107" s="6"/>
      <c r="G107" s="6"/>
      <c r="H107" s="6"/>
      <c r="I107" s="6"/>
      <c r="J107" s="7"/>
    </row>
    <row r="108" spans="1:17" ht="15.75" customHeight="1" x14ac:dyDescent="0.3">
      <c r="A108" s="9"/>
      <c r="B108" s="51" t="s">
        <v>193</v>
      </c>
      <c r="C108" s="51"/>
      <c r="D108" s="51"/>
      <c r="E108" s="51"/>
      <c r="F108" s="51"/>
      <c r="G108" s="51"/>
      <c r="H108" s="6"/>
      <c r="I108" s="6"/>
      <c r="J108" s="7"/>
      <c r="P108" s="22"/>
      <c r="Q108" s="22"/>
    </row>
    <row r="109" spans="1:17" s="22" customFormat="1" ht="15.75" customHeight="1" x14ac:dyDescent="0.3">
      <c r="A109" s="9"/>
      <c r="B109" s="6"/>
      <c r="C109" s="6"/>
      <c r="D109" s="6"/>
      <c r="E109" s="6"/>
      <c r="F109" s="6"/>
      <c r="G109" s="6"/>
      <c r="H109" s="6"/>
      <c r="I109" s="6"/>
      <c r="J109" s="7"/>
      <c r="K109" s="10"/>
      <c r="L109" s="10"/>
      <c r="M109" s="10"/>
      <c r="N109" s="10"/>
      <c r="P109" s="10"/>
      <c r="Q109" s="10"/>
    </row>
    <row r="110" spans="1:17" ht="15.75" customHeight="1" thickBot="1" x14ac:dyDescent="0.3">
      <c r="A110" s="9"/>
      <c r="B110" s="6"/>
      <c r="C110" s="6"/>
      <c r="D110" s="6"/>
      <c r="E110" s="6"/>
      <c r="F110" s="6"/>
      <c r="G110" s="6"/>
      <c r="H110" s="6"/>
      <c r="I110" s="6"/>
      <c r="J110" s="7"/>
    </row>
    <row r="111" spans="1:17" ht="15.75" customHeight="1" thickBot="1" x14ac:dyDescent="0.3">
      <c r="A111" s="9"/>
      <c r="B111" s="217" t="s">
        <v>192</v>
      </c>
      <c r="C111" s="215"/>
      <c r="D111" s="125"/>
      <c r="E111" s="6"/>
      <c r="F111" s="6"/>
      <c r="G111" s="6"/>
      <c r="H111" s="6"/>
      <c r="I111" s="6"/>
      <c r="J111" s="7"/>
    </row>
    <row r="112" spans="1:17" ht="26.25" customHeight="1" x14ac:dyDescent="0.25">
      <c r="A112" s="9"/>
      <c r="B112" s="6"/>
      <c r="C112" s="6"/>
      <c r="D112" s="6"/>
      <c r="E112" s="6"/>
      <c r="F112" s="6"/>
      <c r="G112" s="6"/>
      <c r="H112" s="6"/>
      <c r="I112" s="6"/>
      <c r="J112" s="7"/>
    </row>
    <row r="113" spans="1:14" ht="15.75" customHeight="1" thickBot="1" x14ac:dyDescent="0.3">
      <c r="A113" s="9"/>
      <c r="B113" s="6"/>
      <c r="C113" s="6"/>
      <c r="D113" s="6"/>
      <c r="E113" s="6"/>
      <c r="F113" s="6"/>
      <c r="G113" s="6"/>
      <c r="H113" s="6"/>
      <c r="I113" s="6"/>
      <c r="J113" s="7"/>
    </row>
    <row r="114" spans="1:14" ht="18.75" customHeight="1" thickBot="1" x14ac:dyDescent="0.35">
      <c r="A114" s="9"/>
      <c r="B114" s="29" t="s">
        <v>179</v>
      </c>
      <c r="C114" s="6"/>
      <c r="D114" s="151">
        <f>+'Indicadores sectoriales'!E75</f>
        <v>0</v>
      </c>
      <c r="E114" s="6"/>
      <c r="F114" s="171" t="s">
        <v>196</v>
      </c>
      <c r="G114" s="6"/>
      <c r="H114" s="6"/>
      <c r="I114" s="6"/>
      <c r="J114" s="7"/>
    </row>
    <row r="115" spans="1:14" ht="18" customHeight="1" x14ac:dyDescent="0.25">
      <c r="A115" s="9"/>
      <c r="B115" s="6"/>
      <c r="C115" s="6"/>
      <c r="D115" s="6"/>
      <c r="E115" s="6"/>
      <c r="F115" s="6"/>
      <c r="G115" s="6"/>
      <c r="H115" s="6"/>
      <c r="I115" s="6"/>
      <c r="J115" s="7"/>
    </row>
    <row r="116" spans="1:14" s="22" customFormat="1" ht="15.75" customHeight="1" x14ac:dyDescent="0.3">
      <c r="A116" s="9"/>
      <c r="B116" s="6"/>
      <c r="C116" s="6"/>
      <c r="D116" s="6"/>
      <c r="E116" s="6"/>
      <c r="F116" s="6"/>
      <c r="G116" s="6"/>
      <c r="H116" s="6"/>
      <c r="I116" s="6"/>
      <c r="J116" s="7"/>
      <c r="L116" s="10"/>
      <c r="M116" s="10"/>
      <c r="N116" s="10"/>
    </row>
    <row r="117" spans="1:14" s="22" customFormat="1" ht="15.75" customHeight="1" x14ac:dyDescent="0.3">
      <c r="A117" s="19"/>
      <c r="B117" s="20" t="s">
        <v>213</v>
      </c>
      <c r="C117" s="20"/>
      <c r="D117" s="20"/>
      <c r="E117" s="20"/>
      <c r="F117" s="20"/>
      <c r="G117" s="20"/>
      <c r="H117" s="20"/>
      <c r="I117" s="20"/>
      <c r="J117" s="21"/>
      <c r="L117" s="10" t="s">
        <v>57</v>
      </c>
      <c r="M117" s="10">
        <v>3</v>
      </c>
      <c r="N117" s="10"/>
    </row>
    <row r="118" spans="1:14" ht="34.5" customHeight="1" x14ac:dyDescent="0.25">
      <c r="A118" s="9"/>
      <c r="B118" s="6"/>
      <c r="C118" s="6"/>
      <c r="D118" s="6"/>
      <c r="E118" s="6"/>
      <c r="F118" s="6"/>
      <c r="G118" s="6"/>
      <c r="H118" s="6"/>
      <c r="I118" s="6"/>
      <c r="J118" s="7"/>
      <c r="L118" s="10" t="s">
        <v>56</v>
      </c>
      <c r="M118" s="10">
        <v>0</v>
      </c>
    </row>
    <row r="119" spans="1:14" ht="6" customHeight="1" thickBot="1" x14ac:dyDescent="0.3">
      <c r="A119" s="52"/>
      <c r="B119" s="53"/>
      <c r="C119" s="53"/>
      <c r="D119" s="53"/>
      <c r="E119" s="53"/>
      <c r="F119" s="53"/>
      <c r="G119" s="53"/>
      <c r="H119" s="6"/>
      <c r="I119" s="6"/>
      <c r="J119" s="7"/>
      <c r="L119" s="10" t="s">
        <v>43</v>
      </c>
      <c r="M119" s="119">
        <v>6</v>
      </c>
    </row>
    <row r="120" spans="1:14" ht="15.75" customHeight="1" thickBot="1" x14ac:dyDescent="0.3">
      <c r="A120" s="52"/>
      <c r="B120" s="54" t="s">
        <v>109</v>
      </c>
      <c r="C120" s="55" t="s">
        <v>110</v>
      </c>
      <c r="D120" s="55" t="s">
        <v>19</v>
      </c>
      <c r="E120" s="55" t="s">
        <v>111</v>
      </c>
      <c r="F120" s="56" t="s">
        <v>112</v>
      </c>
      <c r="G120" s="57"/>
      <c r="H120" s="6"/>
      <c r="I120" s="6"/>
      <c r="J120" s="7"/>
      <c r="L120" s="10" t="s">
        <v>22</v>
      </c>
      <c r="M120" s="119">
        <v>0</v>
      </c>
    </row>
    <row r="121" spans="1:14" ht="27.75" customHeight="1" thickTop="1" x14ac:dyDescent="0.25">
      <c r="A121" s="58"/>
      <c r="B121" s="129" t="s">
        <v>113</v>
      </c>
      <c r="C121" s="131" t="s">
        <v>204</v>
      </c>
      <c r="D121" s="155">
        <f>MIN(I50/POWER((O18/1000000),1/2),10)</f>
        <v>0</v>
      </c>
      <c r="E121" s="131">
        <v>0.3</v>
      </c>
      <c r="F121" s="161">
        <f>+D121*E121</f>
        <v>0</v>
      </c>
      <c r="G121" s="226"/>
      <c r="H121" s="229"/>
      <c r="I121" s="6"/>
      <c r="J121" s="7"/>
      <c r="L121" s="10" t="s">
        <v>59</v>
      </c>
      <c r="M121" s="119">
        <v>3</v>
      </c>
    </row>
    <row r="122" spans="1:14" ht="42.75" customHeight="1" x14ac:dyDescent="0.25">
      <c r="A122" s="58"/>
      <c r="B122" s="132" t="s">
        <v>106</v>
      </c>
      <c r="C122" s="133" t="s">
        <v>114</v>
      </c>
      <c r="D122" s="156">
        <f>IF(D104="SI",10,IF(E95=0,IF(E98=0,E101,E98),E95))</f>
        <v>0</v>
      </c>
      <c r="E122" s="134">
        <v>0.15</v>
      </c>
      <c r="F122" s="160">
        <f>D122*E122</f>
        <v>0</v>
      </c>
      <c r="G122" s="226"/>
      <c r="H122" s="229"/>
      <c r="I122" s="6"/>
      <c r="J122" s="7"/>
      <c r="L122" s="10" t="s">
        <v>50</v>
      </c>
      <c r="M122" s="119">
        <v>3</v>
      </c>
    </row>
    <row r="123" spans="1:14" ht="40.5" customHeight="1" x14ac:dyDescent="0.25">
      <c r="A123" s="58"/>
      <c r="B123" s="132" t="s">
        <v>115</v>
      </c>
      <c r="C123" s="133" t="s">
        <v>214</v>
      </c>
      <c r="D123" s="157">
        <f>IF(I29=0,0,MAX(0,MIN(((L61)/((0.2*POWER((O19/1000000),2/3))*1000000)),10)))</f>
        <v>0</v>
      </c>
      <c r="E123" s="135">
        <v>0.15</v>
      </c>
      <c r="F123" s="160">
        <f>D123*E123</f>
        <v>0</v>
      </c>
      <c r="G123" s="226"/>
      <c r="H123" s="229"/>
      <c r="I123" s="6"/>
      <c r="J123" s="7"/>
      <c r="L123" s="10" t="s">
        <v>36</v>
      </c>
      <c r="M123" s="119">
        <v>0</v>
      </c>
    </row>
    <row r="124" spans="1:14" ht="60.75" customHeight="1" x14ac:dyDescent="0.25">
      <c r="A124" s="58"/>
      <c r="B124" s="136" t="s">
        <v>116</v>
      </c>
      <c r="C124" s="133" t="s">
        <v>117</v>
      </c>
      <c r="D124" s="156">
        <f>IF(D111&lt;(O18*0.5),(D111/(O18*0.05)),10)</f>
        <v>0</v>
      </c>
      <c r="E124" s="134">
        <v>0.2</v>
      </c>
      <c r="F124" s="160">
        <f>D124*E124</f>
        <v>0</v>
      </c>
      <c r="G124" s="226"/>
      <c r="H124" s="229"/>
      <c r="I124" s="6"/>
      <c r="J124" s="7"/>
      <c r="L124" s="10" t="s">
        <v>54</v>
      </c>
      <c r="M124" s="119">
        <v>6</v>
      </c>
    </row>
    <row r="125" spans="1:14" ht="30.75" customHeight="1" thickBot="1" x14ac:dyDescent="0.3">
      <c r="A125" s="58"/>
      <c r="B125" s="137" t="s">
        <v>118</v>
      </c>
      <c r="C125" s="138" t="s">
        <v>119</v>
      </c>
      <c r="D125" s="158">
        <f>D114</f>
        <v>0</v>
      </c>
      <c r="E125" s="139">
        <v>0.2</v>
      </c>
      <c r="F125" s="159">
        <f>D125*E125</f>
        <v>0</v>
      </c>
      <c r="G125" s="57"/>
      <c r="H125" s="6"/>
      <c r="I125" s="6"/>
      <c r="J125" s="7"/>
      <c r="L125" s="10" t="s">
        <v>41</v>
      </c>
      <c r="M125" s="119">
        <v>0</v>
      </c>
    </row>
    <row r="126" spans="1:14" ht="34.5" customHeight="1" thickBot="1" x14ac:dyDescent="0.3">
      <c r="A126" s="58"/>
      <c r="B126" s="217" t="s">
        <v>120</v>
      </c>
      <c r="C126" s="214"/>
      <c r="D126" s="214"/>
      <c r="E126" s="225"/>
      <c r="F126" s="162">
        <f>IF(C24="SI", ((SUM(F121:F125)*(C33/C29*1.15))+(SUM(F121:F125)*(1-(C33/C29)))), SUM(F121:F125))</f>
        <v>0</v>
      </c>
      <c r="G126" s="227" t="str">
        <f>IF(AND(F126&gt;0,(F121+F123+F124+F125)&lt;0.5),"Para acceder al régimen las empresas deberán alcanzar como mínimo 1 punto. Las empresas que accedan deberán obtener como mínimo 0,5 puntos en total entre los siguientes indicadores: empleo; exportaciones; producción más Limpia o I+D+i; y/o sectorial","")</f>
        <v/>
      </c>
      <c r="H126" s="228"/>
      <c r="I126" s="228"/>
      <c r="J126" s="7"/>
      <c r="L126" s="10" t="s">
        <v>42</v>
      </c>
      <c r="M126" s="119">
        <v>0</v>
      </c>
    </row>
    <row r="127" spans="1:14" ht="41.25" customHeight="1" x14ac:dyDescent="0.25">
      <c r="A127" s="58"/>
      <c r="B127" s="172" t="s">
        <v>215</v>
      </c>
      <c r="C127" s="163"/>
      <c r="D127" s="163"/>
      <c r="E127" s="57"/>
      <c r="F127" s="57"/>
      <c r="G127" s="57"/>
      <c r="H127" s="6"/>
      <c r="I127" s="6"/>
      <c r="J127" s="7"/>
      <c r="L127" s="10" t="s">
        <v>62</v>
      </c>
      <c r="M127" s="119">
        <v>6</v>
      </c>
    </row>
    <row r="128" spans="1:14" ht="16.5" hidden="1" customHeight="1" x14ac:dyDescent="0.25">
      <c r="A128" s="58"/>
      <c r="B128" s="170" t="str">
        <f>+IF(C24="SI", "El puntaje total obtenido se incrementa en un 15%, ya que la empresa reviste la calidad de usuario de parques industriales", "")</f>
        <v/>
      </c>
      <c r="C128" s="163"/>
      <c r="D128" s="163"/>
      <c r="E128" s="57"/>
      <c r="F128" s="57"/>
      <c r="G128" s="57"/>
      <c r="H128" s="6"/>
      <c r="I128" s="6"/>
      <c r="J128" s="7"/>
      <c r="L128" s="10" t="s">
        <v>73</v>
      </c>
      <c r="M128" s="119">
        <v>9</v>
      </c>
    </row>
    <row r="129" spans="1:13" ht="15.75" customHeight="1" x14ac:dyDescent="0.25">
      <c r="A129" s="58"/>
      <c r="B129" s="170" t="str">
        <f>+IF(C24="SI", "El puntaje total obtenido se incrementa en un 15%, ya que la empresa reviste la calidad de usuario de parques industriales", "")</f>
        <v/>
      </c>
      <c r="C129" s="163"/>
      <c r="D129" s="163"/>
      <c r="E129" s="57"/>
      <c r="F129" s="57"/>
      <c r="G129" s="57"/>
      <c r="H129" s="6"/>
      <c r="I129" s="6"/>
      <c r="J129" s="7"/>
      <c r="L129" s="10" t="s">
        <v>48</v>
      </c>
      <c r="M129" s="119">
        <v>6</v>
      </c>
    </row>
    <row r="130" spans="1:13" ht="15.75" customHeight="1" thickBot="1" x14ac:dyDescent="0.3">
      <c r="A130" s="58"/>
      <c r="B130" s="163"/>
      <c r="C130" s="163"/>
      <c r="D130" s="163"/>
      <c r="E130" s="163"/>
      <c r="F130" s="163"/>
      <c r="G130" s="163"/>
      <c r="H130" s="164"/>
      <c r="I130" s="164"/>
      <c r="J130" s="7"/>
      <c r="L130" s="10" t="s">
        <v>21</v>
      </c>
      <c r="M130" s="119">
        <v>0</v>
      </c>
    </row>
    <row r="131" spans="1:13" ht="15.75" customHeight="1" thickBot="1" x14ac:dyDescent="0.35">
      <c r="A131" s="9"/>
      <c r="B131" s="223" t="s">
        <v>122</v>
      </c>
      <c r="C131" s="224"/>
      <c r="D131" s="152">
        <f>IF(F126&lt;1,0,MIN(((((F126-1)/9)*0.8)+0.2),1))</f>
        <v>0</v>
      </c>
      <c r="E131" s="221" t="str">
        <f>IF(D131&gt;0,IF(C22="SI",IF(C29&lt;3500001,"    10% extra para MyPEs con proyectos menores a UI 3.500.000=&gt;",""),""),"")</f>
        <v/>
      </c>
      <c r="F131" s="222"/>
      <c r="G131" s="222"/>
      <c r="H131" s="166" t="str">
        <f>IF(E131="","",MIN((((F126-1)/9)*0.8)+0.3,1))</f>
        <v/>
      </c>
      <c r="I131" s="164"/>
      <c r="J131" s="7"/>
      <c r="L131" s="10" t="s">
        <v>217</v>
      </c>
      <c r="M131" s="119">
        <v>3</v>
      </c>
    </row>
    <row r="132" spans="1:13" ht="15.75" customHeight="1" x14ac:dyDescent="0.3">
      <c r="A132" s="9"/>
      <c r="B132" s="24"/>
      <c r="C132" s="24"/>
      <c r="D132" s="66"/>
      <c r="E132" s="165"/>
      <c r="F132" s="165"/>
      <c r="G132" s="167"/>
      <c r="H132" s="164"/>
      <c r="I132" s="164"/>
      <c r="J132" s="7"/>
      <c r="L132" s="10" t="s">
        <v>20</v>
      </c>
      <c r="M132" s="119">
        <v>3</v>
      </c>
    </row>
    <row r="133" spans="1:13" ht="15.75" customHeight="1" thickBot="1" x14ac:dyDescent="0.3">
      <c r="A133" s="9"/>
      <c r="B133" s="6"/>
      <c r="C133" s="6"/>
      <c r="D133" s="27"/>
      <c r="E133" s="164"/>
      <c r="F133" s="164"/>
      <c r="G133" s="164"/>
      <c r="H133" s="164"/>
      <c r="I133" s="164"/>
      <c r="J133" s="7"/>
      <c r="L133" s="10" t="s">
        <v>69</v>
      </c>
      <c r="M133" s="119">
        <v>6</v>
      </c>
    </row>
    <row r="134" spans="1:13" ht="15.75" customHeight="1" thickBot="1" x14ac:dyDescent="0.35">
      <c r="A134" s="9"/>
      <c r="B134" s="223" t="s">
        <v>123</v>
      </c>
      <c r="C134" s="224"/>
      <c r="D134" s="153">
        <f>(MAX(D131,H131)*C29)</f>
        <v>0</v>
      </c>
      <c r="E134" s="164"/>
      <c r="F134" s="164"/>
      <c r="G134" s="168" t="str">
        <f>IF(G131="","","                  (La empresa puede optar por estos beneficios o por la matriz simplificada)")</f>
        <v/>
      </c>
      <c r="H134" s="164"/>
      <c r="I134" s="164"/>
      <c r="J134" s="7"/>
      <c r="L134" s="10" t="s">
        <v>71</v>
      </c>
      <c r="M134" s="119">
        <v>6</v>
      </c>
    </row>
    <row r="135" spans="1:13" ht="15.75" customHeight="1" x14ac:dyDescent="0.25">
      <c r="A135" s="9"/>
      <c r="B135" s="6"/>
      <c r="C135" s="6"/>
      <c r="D135" s="27"/>
      <c r="E135" s="164"/>
      <c r="F135" s="164"/>
      <c r="G135" s="164"/>
      <c r="H135" s="164"/>
      <c r="I135" s="164"/>
      <c r="J135" s="7"/>
      <c r="L135" s="10" t="s">
        <v>66</v>
      </c>
      <c r="M135" s="119">
        <v>6</v>
      </c>
    </row>
    <row r="136" spans="1:13" ht="15.75" customHeight="1" thickBot="1" x14ac:dyDescent="0.3">
      <c r="A136" s="9"/>
      <c r="B136" s="6"/>
      <c r="C136" s="6"/>
      <c r="D136" s="27"/>
      <c r="E136" s="164"/>
      <c r="F136" s="164"/>
      <c r="G136" s="164"/>
      <c r="H136" s="164"/>
      <c r="I136" s="164"/>
      <c r="J136" s="7"/>
      <c r="L136" s="10" t="s">
        <v>25</v>
      </c>
      <c r="M136" s="119">
        <v>0</v>
      </c>
    </row>
    <row r="137" spans="1:13" ht="15.75" customHeight="1" thickBot="1" x14ac:dyDescent="0.35">
      <c r="A137" s="9"/>
      <c r="B137" s="223" t="s">
        <v>124</v>
      </c>
      <c r="C137" s="224"/>
      <c r="D137" s="154">
        <f>ROUND(IF(D131&gt;0,MAX(IF(C16="NO",2*D131*(5+(POWER((O18/1000000),1/5))),2*D131*(8+(POWER((O18/1000000),1/5)))),3),0),0)</f>
        <v>0</v>
      </c>
      <c r="E137" s="221" t="str">
        <f>IF(D137&gt;0,IF(C22="SI",IF(C29&lt;3500001,"1 año extra para MyPEs con proyectos menores a UI 3.500.000 =&gt;",""),""),"")</f>
        <v/>
      </c>
      <c r="F137" s="222"/>
      <c r="G137" s="222"/>
      <c r="H137" s="169" t="str">
        <f>IF(E137="","",INT(D137+1))</f>
        <v/>
      </c>
      <c r="I137" s="164"/>
      <c r="J137" s="7"/>
      <c r="L137" s="10" t="s">
        <v>44</v>
      </c>
      <c r="M137" s="119">
        <v>3</v>
      </c>
    </row>
    <row r="138" spans="1:13" ht="15.75" customHeight="1" x14ac:dyDescent="0.25">
      <c r="A138" s="9"/>
      <c r="B138" s="6"/>
      <c r="C138" s="6"/>
      <c r="D138" s="6"/>
      <c r="E138" s="6"/>
      <c r="F138" s="6"/>
      <c r="G138" s="6"/>
      <c r="H138" s="6"/>
      <c r="I138" s="6"/>
      <c r="J138" s="7"/>
      <c r="L138" s="10" t="s">
        <v>47</v>
      </c>
      <c r="M138" s="119">
        <v>6</v>
      </c>
    </row>
    <row r="139" spans="1:13" ht="15.75" customHeight="1" x14ac:dyDescent="0.25">
      <c r="A139" s="9"/>
      <c r="B139" s="6"/>
      <c r="C139" s="6"/>
      <c r="D139" s="6"/>
      <c r="E139" s="6"/>
      <c r="F139" s="6"/>
      <c r="G139" s="11"/>
      <c r="H139" s="6"/>
      <c r="I139" s="6"/>
      <c r="J139" s="7"/>
      <c r="L139" s="10" t="s">
        <v>51</v>
      </c>
      <c r="M139" s="119">
        <v>0</v>
      </c>
    </row>
    <row r="140" spans="1:13" ht="15.75" customHeight="1" x14ac:dyDescent="0.25">
      <c r="A140" s="9"/>
      <c r="B140" s="6"/>
      <c r="C140" s="6"/>
      <c r="D140" s="6"/>
      <c r="E140" s="6"/>
      <c r="F140" s="6"/>
      <c r="G140" s="6"/>
      <c r="H140" s="6"/>
      <c r="I140" s="6"/>
      <c r="J140" s="7"/>
      <c r="L140" s="10" t="s">
        <v>75</v>
      </c>
      <c r="M140" s="119">
        <v>6</v>
      </c>
    </row>
    <row r="141" spans="1:13" ht="15.75" customHeight="1" thickBot="1" x14ac:dyDescent="0.3">
      <c r="A141" s="59"/>
      <c r="B141" s="60"/>
      <c r="C141" s="60"/>
      <c r="D141" s="60"/>
      <c r="E141" s="60"/>
      <c r="F141" s="60"/>
      <c r="G141" s="60"/>
      <c r="H141" s="60"/>
      <c r="I141" s="60"/>
      <c r="J141" s="61"/>
      <c r="L141" s="10" t="s">
        <v>23</v>
      </c>
      <c r="M141" s="119">
        <v>3</v>
      </c>
    </row>
    <row r="142" spans="1:13" ht="15.75" customHeight="1" x14ac:dyDescent="0.25">
      <c r="L142" s="10" t="s">
        <v>31</v>
      </c>
      <c r="M142" s="119">
        <v>0</v>
      </c>
    </row>
    <row r="143" spans="1:13" ht="15.75" customHeight="1" x14ac:dyDescent="0.25">
      <c r="L143" s="10" t="s">
        <v>29</v>
      </c>
      <c r="M143" s="119">
        <v>0</v>
      </c>
    </row>
    <row r="144" spans="1:13" ht="15.75" customHeight="1" x14ac:dyDescent="0.25">
      <c r="L144" s="10" t="s">
        <v>52</v>
      </c>
      <c r="M144" s="119">
        <v>0</v>
      </c>
    </row>
    <row r="145" spans="12:13" ht="15.75" customHeight="1" x14ac:dyDescent="0.25">
      <c r="L145" s="10" t="s">
        <v>63</v>
      </c>
      <c r="M145" s="119">
        <v>9</v>
      </c>
    </row>
    <row r="146" spans="12:13" ht="15.75" customHeight="1" x14ac:dyDescent="0.25">
      <c r="L146" s="10" t="s">
        <v>60</v>
      </c>
      <c r="M146" s="119">
        <v>3</v>
      </c>
    </row>
    <row r="147" spans="12:13" ht="15.75" customHeight="1" x14ac:dyDescent="0.25">
      <c r="L147" s="10" t="s">
        <v>30</v>
      </c>
      <c r="M147" s="119">
        <v>0</v>
      </c>
    </row>
    <row r="148" spans="12:13" ht="15.75" customHeight="1" x14ac:dyDescent="0.25">
      <c r="L148" s="10" t="s">
        <v>74</v>
      </c>
      <c r="M148" s="119">
        <v>9</v>
      </c>
    </row>
    <row r="149" spans="12:13" ht="15.75" customHeight="1" x14ac:dyDescent="0.25">
      <c r="L149" s="10" t="s">
        <v>39</v>
      </c>
      <c r="M149" s="119">
        <v>3</v>
      </c>
    </row>
    <row r="150" spans="12:13" ht="15.75" customHeight="1" x14ac:dyDescent="0.25">
      <c r="L150" s="10" t="s">
        <v>70</v>
      </c>
      <c r="M150" s="119">
        <v>6</v>
      </c>
    </row>
    <row r="151" spans="12:13" ht="15.75" customHeight="1" x14ac:dyDescent="0.25">
      <c r="L151" s="10" t="s">
        <v>37</v>
      </c>
      <c r="M151" s="119">
        <v>0</v>
      </c>
    </row>
    <row r="152" spans="12:13" ht="15.75" customHeight="1" x14ac:dyDescent="0.25">
      <c r="L152" s="10" t="s">
        <v>38</v>
      </c>
      <c r="M152" s="119">
        <v>3</v>
      </c>
    </row>
    <row r="153" spans="12:13" ht="15.75" customHeight="1" x14ac:dyDescent="0.25">
      <c r="L153" s="10" t="s">
        <v>77</v>
      </c>
      <c r="M153" s="119">
        <v>6</v>
      </c>
    </row>
    <row r="154" spans="12:13" ht="15.75" customHeight="1" x14ac:dyDescent="0.25">
      <c r="L154" s="10" t="s">
        <v>72</v>
      </c>
      <c r="M154" s="119">
        <v>9</v>
      </c>
    </row>
    <row r="155" spans="12:13" ht="15.75" customHeight="1" x14ac:dyDescent="0.25">
      <c r="L155" s="10" t="s">
        <v>45</v>
      </c>
      <c r="M155" s="119">
        <v>3</v>
      </c>
    </row>
    <row r="156" spans="12:13" ht="15.75" customHeight="1" x14ac:dyDescent="0.25">
      <c r="L156" s="10" t="s">
        <v>49</v>
      </c>
      <c r="M156" s="119">
        <v>0</v>
      </c>
    </row>
    <row r="157" spans="12:13" ht="15.75" customHeight="1" x14ac:dyDescent="0.25">
      <c r="L157" s="10" t="s">
        <v>65</v>
      </c>
      <c r="M157" s="119">
        <v>6</v>
      </c>
    </row>
    <row r="158" spans="12:13" ht="15.75" customHeight="1" x14ac:dyDescent="0.25">
      <c r="L158" s="10" t="s">
        <v>26</v>
      </c>
      <c r="M158" s="119">
        <v>0</v>
      </c>
    </row>
    <row r="159" spans="12:13" ht="15.75" customHeight="1" x14ac:dyDescent="0.25">
      <c r="L159" s="10" t="s">
        <v>32</v>
      </c>
      <c r="M159" s="119">
        <v>0</v>
      </c>
    </row>
    <row r="160" spans="12:13" ht="15.75" customHeight="1" x14ac:dyDescent="0.25">
      <c r="L160" s="10" t="s">
        <v>27</v>
      </c>
      <c r="M160" s="119">
        <v>0</v>
      </c>
    </row>
    <row r="161" spans="12:13" ht="15.75" customHeight="1" x14ac:dyDescent="0.25">
      <c r="L161" s="10" t="s">
        <v>64</v>
      </c>
      <c r="M161" s="119">
        <v>6</v>
      </c>
    </row>
    <row r="162" spans="12:13" ht="15.75" customHeight="1" x14ac:dyDescent="0.25">
      <c r="L162" s="10" t="s">
        <v>58</v>
      </c>
      <c r="M162" s="119">
        <v>3</v>
      </c>
    </row>
    <row r="163" spans="12:13" ht="15.75" customHeight="1" x14ac:dyDescent="0.25">
      <c r="L163" s="10" t="s">
        <v>68</v>
      </c>
      <c r="M163" s="119">
        <v>6</v>
      </c>
    </row>
    <row r="164" spans="12:13" ht="15.75" customHeight="1" x14ac:dyDescent="0.25">
      <c r="L164" s="10" t="s">
        <v>76</v>
      </c>
      <c r="M164" s="119">
        <v>6</v>
      </c>
    </row>
    <row r="165" spans="12:13" ht="15.75" customHeight="1" x14ac:dyDescent="0.25">
      <c r="L165" s="10" t="s">
        <v>33</v>
      </c>
      <c r="M165" s="119">
        <v>0</v>
      </c>
    </row>
    <row r="166" spans="12:13" ht="15.75" customHeight="1" x14ac:dyDescent="0.25">
      <c r="L166" s="10" t="s">
        <v>55</v>
      </c>
      <c r="M166" s="119">
        <v>3</v>
      </c>
    </row>
    <row r="167" spans="12:13" ht="15.75" customHeight="1" x14ac:dyDescent="0.25">
      <c r="L167" s="10" t="s">
        <v>34</v>
      </c>
      <c r="M167" s="119">
        <v>0</v>
      </c>
    </row>
    <row r="168" spans="12:13" ht="15.75" customHeight="1" x14ac:dyDescent="0.25">
      <c r="L168" s="10" t="s">
        <v>78</v>
      </c>
      <c r="M168" s="119">
        <v>9</v>
      </c>
    </row>
    <row r="169" spans="12:13" ht="15.75" customHeight="1" x14ac:dyDescent="0.25">
      <c r="L169" s="10" t="s">
        <v>40</v>
      </c>
      <c r="M169" s="119">
        <v>0</v>
      </c>
    </row>
    <row r="170" spans="12:13" ht="15.75" customHeight="1" x14ac:dyDescent="0.25">
      <c r="L170" s="10" t="s">
        <v>53</v>
      </c>
      <c r="M170" s="119">
        <v>3</v>
      </c>
    </row>
    <row r="171" spans="12:13" ht="15.75" customHeight="1" x14ac:dyDescent="0.25">
      <c r="L171" s="10" t="s">
        <v>67</v>
      </c>
      <c r="M171" s="119">
        <v>3</v>
      </c>
    </row>
    <row r="172" spans="12:13" ht="15.75" customHeight="1" x14ac:dyDescent="0.25">
      <c r="L172" s="10" t="s">
        <v>28</v>
      </c>
      <c r="M172" s="119">
        <v>0</v>
      </c>
    </row>
    <row r="173" spans="12:13" ht="15.75" customHeight="1" x14ac:dyDescent="0.25">
      <c r="L173" s="10" t="s">
        <v>61</v>
      </c>
      <c r="M173" s="119">
        <v>6</v>
      </c>
    </row>
    <row r="174" spans="12:13" ht="15.75" customHeight="1" x14ac:dyDescent="0.25">
      <c r="L174" s="10" t="s">
        <v>35</v>
      </c>
      <c r="M174" s="119">
        <v>3</v>
      </c>
    </row>
    <row r="175" spans="12:13" ht="15.75" customHeight="1" x14ac:dyDescent="0.25">
      <c r="L175" s="10" t="s">
        <v>216</v>
      </c>
      <c r="M175" s="119">
        <v>6</v>
      </c>
    </row>
    <row r="176" spans="12:13" ht="15.75" customHeight="1" x14ac:dyDescent="0.25">
      <c r="L176" s="10" t="s">
        <v>46</v>
      </c>
      <c r="M176" s="119">
        <v>3</v>
      </c>
    </row>
    <row r="177" spans="12:13" ht="15.75" customHeight="1" x14ac:dyDescent="0.25">
      <c r="L177" s="10" t="s">
        <v>159</v>
      </c>
      <c r="M177" s="119">
        <v>6</v>
      </c>
    </row>
    <row r="178" spans="12:13" ht="15.75" customHeight="1" x14ac:dyDescent="0.25">
      <c r="L178" s="10" t="s">
        <v>24</v>
      </c>
      <c r="M178" s="119">
        <v>3</v>
      </c>
    </row>
  </sheetData>
  <sheetProtection password="C1F8" sheet="1" objects="1" scenarios="1" selectLockedCells="1"/>
  <mergeCells count="23">
    <mergeCell ref="E137:G137"/>
    <mergeCell ref="B137:C137"/>
    <mergeCell ref="B111:C111"/>
    <mergeCell ref="B126:E126"/>
    <mergeCell ref="B82:C82"/>
    <mergeCell ref="E131:G131"/>
    <mergeCell ref="B134:C134"/>
    <mergeCell ref="G121:G124"/>
    <mergeCell ref="B131:C131"/>
    <mergeCell ref="G126:I126"/>
    <mergeCell ref="H121:H124"/>
    <mergeCell ref="F44:H44"/>
    <mergeCell ref="B58:C58"/>
    <mergeCell ref="B60:C60"/>
    <mergeCell ref="B92:C92"/>
    <mergeCell ref="B84:C84"/>
    <mergeCell ref="B68:C68"/>
    <mergeCell ref="B56:D56"/>
    <mergeCell ref="B69:C69"/>
    <mergeCell ref="B74:C74"/>
    <mergeCell ref="B72:C72"/>
    <mergeCell ref="B78:C78"/>
    <mergeCell ref="B79:C79"/>
  </mergeCells>
  <phoneticPr fontId="2" type="noConversion"/>
  <conditionalFormatting sqref="C33">
    <cfRule type="expression" dxfId="8" priority="1" stopIfTrue="1">
      <formula>OR($C$24="NO",$C$24="")</formula>
    </cfRule>
  </conditionalFormatting>
  <conditionalFormatting sqref="D131 D134">
    <cfRule type="expression" dxfId="7" priority="2" stopIfTrue="1">
      <formula>+$F$121+$F$123+$F$124+$F$125&lt;0.5</formula>
    </cfRule>
  </conditionalFormatting>
  <dataValidations xWindow="429" yWindow="312" count="15">
    <dataValidation type="decimal" operator="greaterThanOrEqual" allowBlank="1" showErrorMessage="1" errorTitle="Exportaciones con proyecto" error="El promedio anual de las exportaciones con proyecto debe ser mayor al del las exportaciones sin proyecto" sqref="D58">
      <formula1>D60</formula1>
    </dataValidation>
    <dataValidation type="whole" operator="lessThanOrEqual" allowBlank="1" showInputMessage="1" showErrorMessage="1" errorTitle="Exportaciones sin proyecto" error="El promedio anual de las exportaciones sin proyecto debe ser menor o igual al del las exportaciones con proyecto" sqref="D60">
      <formula1>D58</formula1>
    </dataValidation>
    <dataValidation type="whole" operator="lessThanOrEqual" allowBlank="1" showInputMessage="1" showErrorMessage="1" errorTitle="Facturación plaza sin proyecto" error="El promedio anual de la facturación en plaza  sin proyecto debe ser menor o igual al del las exportaciones con proyecto" sqref="D74">
      <formula1>D72</formula1>
    </dataValidation>
    <dataValidation type="whole" operator="lessThanOrEqual" allowBlank="1" showInputMessage="1" showErrorMessage="1" errorTitle="Facturación plaza sin proyecto" error="El promedio anual de la facturación en plaza  sin proyecto debe ser menor o igual al del las exportaciones con proyecto." sqref="D84">
      <formula1>D82</formula1>
    </dataValidation>
    <dataValidation type="decimal" operator="greaterThanOrEqual" allowBlank="1" showErrorMessage="1" errorTitle="Facturación plaza con proyecto" error="El promedio anual de la facturación en plaza  con proyecto debe ser mayor o igual al del las exportaciones con proyecto." sqref="D82 D72">
      <formula1>D74</formula1>
    </dataValidation>
    <dataValidation type="decimal" operator="lessThanOrEqual" allowBlank="1" showInputMessage="1" showErrorMessage="1" errorTitle="Monto de inversión" error="El monto total de la inversión en Parque Industrial no puede ser mayor  a la inversión total. " sqref="C33">
      <formula1>C29</formula1>
    </dataValidation>
    <dataValidation type="list" allowBlank="1" showInputMessage="1" showErrorMessage="1" sqref="D95">
      <formula1>$L$117:$L$178</formula1>
    </dataValidation>
    <dataValidation allowBlank="1" showErrorMessage="1" promptTitle="Tipo de Cambio $/US$" prompt="Busque el valor correspondiente en la columna D" sqref="H29"/>
    <dataValidation type="list" allowBlank="1" showInputMessage="1" showErrorMessage="1" sqref="B69 B79">
      <formula1>$P$65:$P$82</formula1>
    </dataValidation>
    <dataValidation type="list" allowBlank="1" showInputMessage="1" showErrorMessage="1" sqref="C16 C24">
      <formula1>$K$16:$K$17</formula1>
    </dataValidation>
    <dataValidation type="list" allowBlank="1" showInputMessage="1" showErrorMessage="1" sqref="D98 D101">
      <formula1>$K$75:$K$92</formula1>
    </dataValidation>
    <dataValidation type="whole" operator="greaterThanOrEqual" allowBlank="1" showInputMessage="1" showErrorMessage="1" errorTitle="Monto de inversión" error="El monto total de la inversión no puede ser menor a la inversión en Parque Industrial.   " sqref="C29">
      <formula1>C33</formula1>
    </dataValidation>
    <dataValidation type="list" allowBlank="1" showInputMessage="1" showErrorMessage="1" sqref="D104">
      <formula1>$K$94:$K$95</formula1>
    </dataValidation>
    <dataValidation type="decimal" operator="greaterThanOrEqual" showInputMessage="1" showErrorMessage="1" sqref="E46:H49">
      <formula1>0</formula1>
    </dataValidation>
    <dataValidation type="decimal" operator="greaterThanOrEqual" allowBlank="1" showInputMessage="1" showErrorMessage="1" sqref="C20 I29 F29 D111 C18">
      <formula1>0</formula1>
    </dataValidation>
  </dataValidations>
  <hyperlinks>
    <hyperlink ref="E34" r:id="rId1"/>
    <hyperlink ref="F114" location="'Indicadores sectoriales'!A1" display="(En hoja Indicadores sectoriales)"/>
    <hyperlink ref="E33" r:id="rId2"/>
    <hyperlink ref="E52" r:id="rId3"/>
  </hyperlinks>
  <pageMargins left="0.75" right="0.75" top="1" bottom="1" header="0" footer="0"/>
  <pageSetup paperSize="9" orientation="portrait" horizontalDpi="4294967295" verticalDpi="4294967295"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79"/>
  <sheetViews>
    <sheetView zoomScale="80" workbookViewId="0">
      <selection activeCell="D13" sqref="D13"/>
    </sheetView>
  </sheetViews>
  <sheetFormatPr baseColWidth="10" defaultColWidth="11.44140625" defaultRowHeight="13.2" x14ac:dyDescent="0.25"/>
  <cols>
    <col min="1" max="1" width="1.44140625" style="10" customWidth="1"/>
    <col min="2" max="2" width="40.5546875" style="10" customWidth="1"/>
    <col min="3" max="3" width="13.88671875" style="10" customWidth="1"/>
    <col min="4" max="4" width="20.33203125" style="10" customWidth="1"/>
    <col min="5" max="5" width="13.5546875" style="10" customWidth="1"/>
    <col min="6" max="9" width="11.44140625" style="10"/>
    <col min="10" max="10" width="45.33203125" style="10" customWidth="1"/>
    <col min="11" max="12" width="11.44140625" style="10" customWidth="1"/>
    <col min="13" max="16384" width="11.44140625" style="10"/>
  </cols>
  <sheetData>
    <row r="1" spans="1:10" x14ac:dyDescent="0.25">
      <c r="A1" s="14"/>
      <c r="B1" s="15"/>
      <c r="C1" s="15"/>
      <c r="D1" s="15"/>
      <c r="E1" s="15"/>
      <c r="F1" s="15"/>
      <c r="G1" s="15"/>
      <c r="H1" s="15"/>
      <c r="I1" s="15"/>
      <c r="J1" s="16"/>
    </row>
    <row r="2" spans="1:10" s="22" customFormat="1" ht="15.75" customHeight="1" x14ac:dyDescent="0.3">
      <c r="A2" s="19"/>
      <c r="B2" s="20" t="s">
        <v>161</v>
      </c>
      <c r="C2" s="20"/>
      <c r="D2" s="20"/>
      <c r="E2" s="20"/>
      <c r="F2" s="20"/>
      <c r="G2" s="20"/>
      <c r="H2" s="20"/>
      <c r="I2" s="20"/>
      <c r="J2" s="21"/>
    </row>
    <row r="3" spans="1:10" x14ac:dyDescent="0.25">
      <c r="A3" s="9"/>
      <c r="B3" s="6"/>
      <c r="C3" s="6"/>
      <c r="D3" s="6"/>
      <c r="E3" s="6"/>
      <c r="F3" s="6"/>
      <c r="G3" s="6"/>
      <c r="H3" s="6"/>
      <c r="I3" s="6"/>
      <c r="J3" s="7"/>
    </row>
    <row r="4" spans="1:10" s="64" customFormat="1" x14ac:dyDescent="0.25">
      <c r="A4" s="52"/>
      <c r="B4" s="70" t="s">
        <v>166</v>
      </c>
      <c r="C4" s="6"/>
      <c r="D4" s="63"/>
      <c r="E4" s="63"/>
      <c r="F4" s="63"/>
      <c r="G4" s="63"/>
      <c r="H4" s="63"/>
      <c r="I4" s="6"/>
      <c r="J4" s="7"/>
    </row>
    <row r="5" spans="1:10" s="64" customFormat="1" x14ac:dyDescent="0.25">
      <c r="A5" s="52"/>
      <c r="B5" s="70"/>
      <c r="C5" s="6"/>
      <c r="D5" s="63"/>
      <c r="E5" s="63"/>
      <c r="F5" s="63"/>
      <c r="G5" s="63"/>
      <c r="H5" s="63"/>
      <c r="I5" s="6"/>
      <c r="J5" s="7"/>
    </row>
    <row r="6" spans="1:10" s="64" customFormat="1" x14ac:dyDescent="0.25">
      <c r="A6" s="52"/>
      <c r="B6" s="70" t="s">
        <v>167</v>
      </c>
      <c r="C6" s="63"/>
      <c r="D6" s="63"/>
      <c r="E6" s="63"/>
      <c r="F6" s="63"/>
      <c r="G6" s="63"/>
      <c r="H6" s="63"/>
      <c r="I6" s="6"/>
      <c r="J6" s="7"/>
    </row>
    <row r="7" spans="1:10" s="64" customFormat="1" x14ac:dyDescent="0.25">
      <c r="A7" s="52"/>
      <c r="B7" s="62"/>
      <c r="C7" s="63"/>
      <c r="D7" s="63"/>
      <c r="E7" s="63"/>
      <c r="F7" s="63"/>
      <c r="G7" s="63"/>
      <c r="H7" s="63"/>
      <c r="I7" s="6"/>
      <c r="J7" s="7"/>
    </row>
    <row r="8" spans="1:10" x14ac:dyDescent="0.25">
      <c r="A8" s="9"/>
      <c r="B8" s="6"/>
      <c r="C8" s="6"/>
      <c r="D8" s="6"/>
      <c r="E8" s="6"/>
      <c r="F8" s="6"/>
      <c r="G8" s="6"/>
      <c r="H8" s="6"/>
      <c r="I8" s="6"/>
      <c r="J8" s="7"/>
    </row>
    <row r="9" spans="1:10" x14ac:dyDescent="0.25">
      <c r="A9" s="9"/>
      <c r="B9" s="6"/>
      <c r="C9" s="6"/>
      <c r="D9" s="6"/>
      <c r="E9" s="6"/>
      <c r="F9" s="6"/>
      <c r="G9" s="6"/>
      <c r="H9" s="6"/>
      <c r="I9" s="6"/>
      <c r="J9" s="7"/>
    </row>
    <row r="10" spans="1:10" x14ac:dyDescent="0.25">
      <c r="A10" s="9"/>
      <c r="B10" s="5" t="s">
        <v>251</v>
      </c>
      <c r="C10" s="6"/>
      <c r="D10" s="5"/>
      <c r="E10" s="6"/>
      <c r="F10" s="6"/>
      <c r="G10" s="6"/>
      <c r="H10" s="6"/>
      <c r="I10" s="6"/>
      <c r="J10" s="7"/>
    </row>
    <row r="11" spans="1:10" x14ac:dyDescent="0.25">
      <c r="A11" s="9"/>
      <c r="B11" s="5"/>
      <c r="C11" s="6"/>
      <c r="D11" s="5"/>
      <c r="E11" s="6"/>
      <c r="F11" s="6"/>
      <c r="G11" s="6"/>
      <c r="H11" s="6"/>
      <c r="I11" s="6"/>
      <c r="J11" s="7"/>
    </row>
    <row r="12" spans="1:10" ht="13.8" thickBot="1" x14ac:dyDescent="0.3">
      <c r="A12" s="9"/>
      <c r="B12" s="13"/>
      <c r="C12" s="13"/>
      <c r="D12" s="6"/>
      <c r="E12" s="6"/>
      <c r="F12" s="6"/>
      <c r="G12" s="6"/>
      <c r="H12" s="6"/>
      <c r="I12" s="6"/>
      <c r="J12" s="7"/>
    </row>
    <row r="13" spans="1:10" ht="13.8" thickBot="1" x14ac:dyDescent="0.3">
      <c r="A13" s="9"/>
      <c r="B13" s="230" t="s">
        <v>250</v>
      </c>
      <c r="C13" s="232">
        <v>0</v>
      </c>
      <c r="D13" s="3"/>
      <c r="E13" s="210" t="str">
        <f>IF(D13&gt;Simulador!C29,"La inversión en Adaptación al Cambio Climático no debe superar el monto total invertido","")</f>
        <v/>
      </c>
      <c r="F13" s="6"/>
      <c r="G13" s="6"/>
      <c r="H13" s="6"/>
      <c r="I13" s="6"/>
      <c r="J13" s="7"/>
    </row>
    <row r="14" spans="1:10" ht="13.8" thickBot="1" x14ac:dyDescent="0.3">
      <c r="A14" s="9"/>
      <c r="B14" s="6"/>
      <c r="C14" s="6"/>
      <c r="D14" s="6" t="s">
        <v>176</v>
      </c>
      <c r="E14" s="6"/>
      <c r="F14" s="6"/>
      <c r="G14" s="6"/>
      <c r="H14" s="6"/>
      <c r="I14" s="6"/>
      <c r="J14" s="7"/>
    </row>
    <row r="15" spans="1:10" ht="13.8" thickBot="1" x14ac:dyDescent="0.3">
      <c r="A15" s="9"/>
      <c r="B15" s="230" t="s">
        <v>4</v>
      </c>
      <c r="C15" s="232" t="e">
        <f>+C13/Simulador!C29</f>
        <v>#DIV/0!</v>
      </c>
      <c r="D15" s="151">
        <f>MIN(10,(D13/(Simulador!O18*0.05)))</f>
        <v>0</v>
      </c>
      <c r="E15" s="6"/>
      <c r="F15" s="6"/>
      <c r="G15" s="6"/>
      <c r="H15" s="6"/>
      <c r="I15" s="6"/>
      <c r="J15" s="7"/>
    </row>
    <row r="16" spans="1:10" x14ac:dyDescent="0.25">
      <c r="A16" s="9"/>
      <c r="B16" s="13"/>
      <c r="C16" s="65"/>
      <c r="D16" s="6"/>
      <c r="E16" s="6"/>
      <c r="F16" s="6"/>
      <c r="G16" s="6"/>
      <c r="H16" s="6"/>
      <c r="I16" s="6"/>
      <c r="J16" s="7"/>
    </row>
    <row r="17" spans="1:11" x14ac:dyDescent="0.25">
      <c r="A17" s="9"/>
      <c r="B17" s="13"/>
      <c r="C17" s="65"/>
      <c r="D17" s="6"/>
      <c r="E17" s="6"/>
      <c r="F17" s="6"/>
      <c r="G17" s="6"/>
      <c r="H17" s="6"/>
      <c r="I17" s="6"/>
      <c r="J17" s="7"/>
    </row>
    <row r="18" spans="1:11" x14ac:dyDescent="0.25">
      <c r="A18" s="9"/>
      <c r="B18" s="13"/>
      <c r="C18" s="65"/>
      <c r="D18" s="6"/>
      <c r="E18" s="6"/>
      <c r="F18" s="6"/>
      <c r="G18" s="6"/>
      <c r="H18" s="6"/>
      <c r="I18" s="6"/>
      <c r="J18" s="7"/>
    </row>
    <row r="19" spans="1:11" x14ac:dyDescent="0.25">
      <c r="A19" s="9"/>
      <c r="B19" s="6"/>
      <c r="C19" s="6"/>
      <c r="D19" s="6"/>
      <c r="E19" s="6"/>
      <c r="F19" s="6"/>
      <c r="G19" s="6"/>
      <c r="H19" s="6"/>
      <c r="I19" s="6"/>
      <c r="J19" s="7"/>
    </row>
    <row r="20" spans="1:11" x14ac:dyDescent="0.25">
      <c r="A20" s="9"/>
      <c r="B20" s="6"/>
      <c r="C20" s="6"/>
      <c r="D20" s="6"/>
      <c r="E20" s="6"/>
      <c r="F20" s="6"/>
      <c r="G20" s="6"/>
      <c r="H20" s="6"/>
      <c r="I20" s="6"/>
      <c r="J20" s="7"/>
    </row>
    <row r="21" spans="1:11" x14ac:dyDescent="0.25">
      <c r="A21" s="9"/>
      <c r="B21" s="5" t="s">
        <v>140</v>
      </c>
      <c r="C21" s="6"/>
      <c r="D21" s="5"/>
      <c r="E21" s="6"/>
      <c r="F21" s="6"/>
      <c r="G21" s="6"/>
      <c r="H21" s="6"/>
      <c r="I21" s="6"/>
      <c r="J21" s="7"/>
    </row>
    <row r="22" spans="1:11" x14ac:dyDescent="0.25">
      <c r="A22" s="9"/>
      <c r="B22" s="6"/>
      <c r="C22" s="6"/>
      <c r="D22" s="6"/>
      <c r="E22" s="6"/>
      <c r="F22" s="6"/>
      <c r="G22" s="6"/>
      <c r="H22" s="6"/>
      <c r="I22" s="6"/>
      <c r="J22" s="7"/>
    </row>
    <row r="23" spans="1:11" x14ac:dyDescent="0.25">
      <c r="A23" s="9"/>
      <c r="B23" s="6" t="s">
        <v>141</v>
      </c>
      <c r="C23" s="6"/>
      <c r="D23" s="6"/>
      <c r="E23" s="6"/>
      <c r="F23" s="6"/>
      <c r="G23" s="6"/>
      <c r="H23" s="6"/>
      <c r="I23" s="6"/>
      <c r="J23" s="7"/>
    </row>
    <row r="24" spans="1:11" ht="13.8" thickBot="1" x14ac:dyDescent="0.3">
      <c r="A24" s="9"/>
      <c r="B24" s="6"/>
      <c r="C24" s="6"/>
      <c r="D24" s="6"/>
      <c r="E24" s="6"/>
      <c r="F24" s="6"/>
      <c r="G24" s="6"/>
      <c r="H24" s="6"/>
      <c r="I24" s="6"/>
      <c r="J24" s="7"/>
    </row>
    <row r="25" spans="1:11" ht="13.8" thickBot="1" x14ac:dyDescent="0.3">
      <c r="A25" s="9"/>
      <c r="B25" s="230" t="s">
        <v>248</v>
      </c>
      <c r="C25" s="232"/>
      <c r="D25" s="118"/>
      <c r="E25" s="6"/>
      <c r="F25" s="6"/>
      <c r="G25" s="6"/>
      <c r="H25" s="6"/>
      <c r="I25" s="6"/>
      <c r="J25" s="7"/>
    </row>
    <row r="26" spans="1:11" ht="13.8" thickBot="1" x14ac:dyDescent="0.3">
      <c r="A26" s="9"/>
      <c r="B26" s="13"/>
      <c r="C26" s="13"/>
      <c r="D26" s="6"/>
      <c r="E26" s="6"/>
      <c r="F26" s="6"/>
      <c r="G26" s="6"/>
      <c r="H26" s="6"/>
      <c r="I26" s="6"/>
      <c r="J26" s="7"/>
    </row>
    <row r="27" spans="1:11" ht="13.8" thickBot="1" x14ac:dyDescent="0.3">
      <c r="A27" s="9"/>
      <c r="B27" s="230" t="s">
        <v>4</v>
      </c>
      <c r="C27" s="232" t="e">
        <f>+C25/Simulador!C41</f>
        <v>#DIV/0!</v>
      </c>
      <c r="D27" s="151">
        <f>IF(D25=5,5,0)</f>
        <v>0</v>
      </c>
      <c r="E27" s="6"/>
      <c r="F27" s="6"/>
      <c r="G27" s="6"/>
      <c r="H27" s="6"/>
      <c r="I27" s="6"/>
      <c r="J27" s="7"/>
    </row>
    <row r="28" spans="1:11" x14ac:dyDescent="0.25">
      <c r="A28" s="9"/>
      <c r="B28" s="13"/>
      <c r="C28" s="13"/>
      <c r="D28" s="5"/>
      <c r="E28" s="6"/>
      <c r="F28" s="6"/>
      <c r="G28" s="6"/>
      <c r="H28" s="6"/>
      <c r="I28" s="6"/>
      <c r="J28" s="7"/>
    </row>
    <row r="29" spans="1:11" x14ac:dyDescent="0.25">
      <c r="A29" s="9"/>
      <c r="B29" s="13"/>
      <c r="C29" s="13"/>
      <c r="D29" s="5"/>
      <c r="E29" s="6"/>
      <c r="F29" s="6"/>
      <c r="G29" s="6"/>
      <c r="H29" s="6"/>
      <c r="I29" s="6"/>
      <c r="J29" s="7"/>
    </row>
    <row r="30" spans="1:11" x14ac:dyDescent="0.25">
      <c r="A30" s="9"/>
      <c r="B30" s="13"/>
      <c r="C30" s="13"/>
      <c r="D30" s="5"/>
      <c r="E30" s="6"/>
      <c r="F30" s="6"/>
      <c r="G30" s="6"/>
      <c r="H30" s="6"/>
      <c r="I30" s="6"/>
      <c r="J30" s="7"/>
    </row>
    <row r="31" spans="1:11" x14ac:dyDescent="0.25">
      <c r="A31" s="9"/>
      <c r="B31" s="13"/>
      <c r="C31" s="13"/>
      <c r="D31" s="5"/>
      <c r="E31" s="6"/>
      <c r="F31" s="6"/>
      <c r="G31" s="6"/>
      <c r="H31" s="6"/>
      <c r="I31" s="6"/>
      <c r="J31" s="7"/>
      <c r="K31" s="8"/>
    </row>
    <row r="32" spans="1:11" x14ac:dyDescent="0.25">
      <c r="A32" s="9"/>
      <c r="B32" s="6"/>
      <c r="C32" s="6"/>
      <c r="D32" s="6"/>
      <c r="E32" s="6"/>
      <c r="F32" s="6"/>
      <c r="G32" s="6"/>
      <c r="H32" s="6"/>
      <c r="I32" s="6"/>
      <c r="J32" s="7"/>
    </row>
    <row r="33" spans="1:11" s="8" customFormat="1" x14ac:dyDescent="0.25">
      <c r="A33" s="4"/>
      <c r="B33" s="5" t="s">
        <v>142</v>
      </c>
      <c r="C33" s="5"/>
      <c r="D33" s="5"/>
      <c r="E33" s="5"/>
      <c r="F33" s="5"/>
      <c r="G33" s="5"/>
      <c r="H33" s="6"/>
      <c r="I33" s="5"/>
      <c r="J33" s="7"/>
      <c r="K33" s="10"/>
    </row>
    <row r="34" spans="1:11" x14ac:dyDescent="0.25">
      <c r="A34" s="9"/>
      <c r="B34" s="5"/>
      <c r="C34" s="6"/>
      <c r="D34" s="6"/>
      <c r="E34" s="6"/>
      <c r="F34" s="6"/>
      <c r="G34" s="6"/>
      <c r="H34" s="6"/>
      <c r="I34" s="6"/>
      <c r="J34" s="7"/>
    </row>
    <row r="35" spans="1:11" ht="13.8" thickBot="1" x14ac:dyDescent="0.3">
      <c r="A35" s="9"/>
      <c r="B35" s="5"/>
      <c r="C35" s="6"/>
      <c r="D35" s="6"/>
      <c r="E35" s="6"/>
      <c r="F35" s="6"/>
      <c r="G35" s="6"/>
      <c r="H35" s="11"/>
      <c r="I35" s="6"/>
      <c r="J35" s="7"/>
    </row>
    <row r="36" spans="1:11" ht="13.8" thickBot="1" x14ac:dyDescent="0.3">
      <c r="A36" s="9"/>
      <c r="B36" s="12" t="s">
        <v>136</v>
      </c>
      <c r="C36" s="2"/>
      <c r="D36" s="11"/>
      <c r="E36" s="6"/>
      <c r="F36" s="6"/>
      <c r="G36" s="6"/>
      <c r="H36" s="6"/>
      <c r="I36" s="6"/>
      <c r="J36" s="7"/>
    </row>
    <row r="37" spans="1:11" ht="13.8" thickBot="1" x14ac:dyDescent="0.3">
      <c r="A37" s="9"/>
      <c r="B37" s="6"/>
      <c r="C37" s="6"/>
      <c r="D37" s="6"/>
      <c r="E37" s="6"/>
      <c r="F37" s="6"/>
      <c r="G37" s="6"/>
      <c r="H37" s="6"/>
      <c r="I37" s="6"/>
      <c r="J37" s="7"/>
    </row>
    <row r="38" spans="1:11" ht="13.8" thickBot="1" x14ac:dyDescent="0.3">
      <c r="A38" s="9"/>
      <c r="B38" s="12" t="s">
        <v>4</v>
      </c>
      <c r="C38" s="151">
        <f>MIN(10,0.25*(C36/POWER(Simulador!O18/1000000,0.5)))</f>
        <v>0</v>
      </c>
      <c r="D38" s="6"/>
      <c r="E38" s="6"/>
      <c r="F38" s="6"/>
      <c r="G38" s="6"/>
      <c r="H38" s="6"/>
      <c r="I38" s="6"/>
      <c r="J38" s="7"/>
    </row>
    <row r="39" spans="1:11" x14ac:dyDescent="0.25">
      <c r="A39" s="9"/>
      <c r="B39" s="6"/>
      <c r="C39" s="6"/>
      <c r="D39" s="6"/>
      <c r="E39" s="6"/>
      <c r="F39" s="6"/>
      <c r="G39" s="6"/>
      <c r="H39" s="6"/>
      <c r="I39" s="6"/>
      <c r="J39" s="7"/>
    </row>
    <row r="40" spans="1:11" x14ac:dyDescent="0.25">
      <c r="A40" s="9"/>
      <c r="B40" s="6"/>
      <c r="C40" s="6"/>
      <c r="D40" s="6"/>
      <c r="E40" s="6"/>
      <c r="F40" s="6"/>
      <c r="G40" s="6"/>
      <c r="H40" s="6"/>
      <c r="I40" s="6"/>
      <c r="J40" s="7"/>
    </row>
    <row r="41" spans="1:11" x14ac:dyDescent="0.25">
      <c r="A41" s="9"/>
      <c r="B41" s="6"/>
      <c r="C41" s="6"/>
      <c r="D41" s="6"/>
      <c r="E41" s="6"/>
      <c r="F41" s="6"/>
      <c r="G41" s="6"/>
      <c r="H41" s="6"/>
      <c r="I41" s="6"/>
      <c r="J41" s="7"/>
    </row>
    <row r="42" spans="1:11" x14ac:dyDescent="0.25">
      <c r="A42" s="9"/>
      <c r="B42" s="6"/>
      <c r="C42" s="6"/>
      <c r="D42" s="6"/>
      <c r="E42" s="6"/>
      <c r="F42" s="6"/>
      <c r="G42" s="6"/>
      <c r="H42" s="6"/>
      <c r="I42" s="6"/>
      <c r="J42" s="7"/>
      <c r="K42" s="8"/>
    </row>
    <row r="43" spans="1:11" x14ac:dyDescent="0.25">
      <c r="A43" s="9"/>
      <c r="B43" s="6"/>
      <c r="C43" s="6"/>
      <c r="D43" s="6"/>
      <c r="E43" s="6"/>
      <c r="F43" s="6"/>
      <c r="G43" s="6"/>
      <c r="H43" s="6"/>
      <c r="I43" s="6"/>
      <c r="J43" s="7"/>
    </row>
    <row r="44" spans="1:11" s="8" customFormat="1" x14ac:dyDescent="0.25">
      <c r="A44" s="4"/>
      <c r="B44" s="5" t="s">
        <v>137</v>
      </c>
      <c r="C44" s="5"/>
      <c r="D44" s="5"/>
      <c r="E44" s="5"/>
      <c r="F44" s="5"/>
      <c r="G44" s="5"/>
      <c r="H44" s="11"/>
      <c r="I44" s="5"/>
      <c r="J44" s="7"/>
      <c r="K44" s="10"/>
    </row>
    <row r="45" spans="1:11" x14ac:dyDescent="0.25">
      <c r="A45" s="9"/>
      <c r="B45" s="6"/>
      <c r="C45" s="6"/>
      <c r="D45" s="6"/>
      <c r="E45" s="6"/>
      <c r="F45" s="6"/>
      <c r="G45" s="6"/>
      <c r="H45" s="6"/>
      <c r="I45" s="6"/>
      <c r="J45" s="7"/>
    </row>
    <row r="46" spans="1:11" x14ac:dyDescent="0.25">
      <c r="A46" s="9"/>
      <c r="B46" s="235" t="s">
        <v>138</v>
      </c>
      <c r="C46" s="235"/>
      <c r="D46" s="235"/>
      <c r="E46" s="235"/>
      <c r="F46" s="235"/>
      <c r="G46" s="235"/>
      <c r="H46" s="6"/>
      <c r="I46" s="6"/>
      <c r="J46" s="7"/>
    </row>
    <row r="47" spans="1:11" x14ac:dyDescent="0.25">
      <c r="A47" s="9"/>
      <c r="B47" s="6"/>
      <c r="C47" s="6"/>
      <c r="D47" s="6"/>
      <c r="E47" s="6"/>
      <c r="F47" s="6"/>
      <c r="G47" s="6"/>
      <c r="H47" s="6"/>
      <c r="I47" s="6"/>
      <c r="J47" s="7"/>
    </row>
    <row r="48" spans="1:11" ht="13.8" thickBot="1" x14ac:dyDescent="0.3">
      <c r="A48" s="9"/>
      <c r="B48" s="6"/>
      <c r="C48" s="6"/>
      <c r="D48" s="6"/>
      <c r="E48" s="6"/>
      <c r="F48" s="6"/>
      <c r="G48" s="6"/>
      <c r="H48" s="6"/>
      <c r="I48" s="6"/>
      <c r="J48" s="7"/>
    </row>
    <row r="49" spans="1:10" ht="13.8" thickBot="1" x14ac:dyDescent="0.3">
      <c r="A49" s="9"/>
      <c r="B49" s="230" t="s">
        <v>134</v>
      </c>
      <c r="C49" s="232"/>
      <c r="D49" s="231"/>
      <c r="E49" s="236"/>
      <c r="F49" s="237"/>
      <c r="G49" s="6"/>
      <c r="H49" s="6"/>
      <c r="I49" s="6"/>
      <c r="J49" s="7"/>
    </row>
    <row r="50" spans="1:10" ht="13.8" thickBot="1" x14ac:dyDescent="0.3">
      <c r="A50" s="9"/>
      <c r="B50" s="6"/>
      <c r="C50" s="6"/>
      <c r="D50" s="6"/>
      <c r="E50" s="5"/>
      <c r="F50" s="5"/>
      <c r="G50" s="6"/>
      <c r="H50" s="6"/>
      <c r="I50" s="6"/>
      <c r="J50" s="7"/>
    </row>
    <row r="51" spans="1:10" ht="13.8" thickBot="1" x14ac:dyDescent="0.3">
      <c r="A51" s="9"/>
      <c r="B51" s="230" t="s">
        <v>4</v>
      </c>
      <c r="C51" s="232" t="e">
        <v>#DIV/0!</v>
      </c>
      <c r="D51" s="231"/>
      <c r="E51" s="233">
        <f>IF(E49&lt;(Simulador!O18*0.05),0,MIN(((E49/Simulador!O18)*10*2),10))</f>
        <v>0</v>
      </c>
      <c r="F51" s="234"/>
      <c r="G51" s="6"/>
      <c r="H51" s="6"/>
      <c r="I51" s="6"/>
      <c r="J51" s="7"/>
    </row>
    <row r="52" spans="1:10" x14ac:dyDescent="0.25">
      <c r="A52" s="9"/>
      <c r="B52" s="13"/>
      <c r="C52" s="13"/>
      <c r="D52" s="13"/>
      <c r="E52" s="13"/>
      <c r="F52" s="13"/>
      <c r="G52" s="6"/>
      <c r="H52" s="6"/>
      <c r="I52" s="6"/>
      <c r="J52" s="7"/>
    </row>
    <row r="53" spans="1:10" x14ac:dyDescent="0.25">
      <c r="A53" s="9"/>
      <c r="B53" s="13"/>
      <c r="C53" s="13"/>
      <c r="D53" s="13"/>
      <c r="E53" s="13"/>
      <c r="F53" s="13"/>
      <c r="G53" s="6"/>
      <c r="H53" s="6"/>
      <c r="I53" s="6"/>
      <c r="J53" s="7"/>
    </row>
    <row r="54" spans="1:10" x14ac:dyDescent="0.25">
      <c r="A54" s="9"/>
      <c r="B54" s="13"/>
      <c r="C54" s="13"/>
      <c r="D54" s="13"/>
      <c r="E54" s="13"/>
      <c r="F54" s="13"/>
      <c r="G54" s="6"/>
      <c r="H54" s="6"/>
      <c r="I54" s="6"/>
      <c r="J54" s="7"/>
    </row>
    <row r="55" spans="1:10" x14ac:dyDescent="0.25">
      <c r="A55" s="9"/>
      <c r="B55" s="235" t="s">
        <v>139</v>
      </c>
      <c r="C55" s="235"/>
      <c r="D55" s="235"/>
      <c r="E55" s="235"/>
      <c r="F55" s="235"/>
      <c r="G55" s="235"/>
      <c r="H55" s="6"/>
      <c r="I55" s="6"/>
      <c r="J55" s="7"/>
    </row>
    <row r="56" spans="1:10" ht="13.8" thickBot="1" x14ac:dyDescent="0.3">
      <c r="A56" s="9"/>
      <c r="B56" s="13"/>
      <c r="C56" s="13"/>
      <c r="D56" s="13"/>
      <c r="E56" s="13"/>
      <c r="F56" s="13"/>
      <c r="G56" s="6"/>
      <c r="H56" s="6"/>
      <c r="I56" s="6"/>
      <c r="J56" s="7"/>
    </row>
    <row r="57" spans="1:10" ht="13.8" thickBot="1" x14ac:dyDescent="0.3">
      <c r="A57" s="9"/>
      <c r="B57" s="230" t="s">
        <v>135</v>
      </c>
      <c r="C57" s="232"/>
      <c r="D57" s="231"/>
      <c r="E57" s="236"/>
      <c r="F57" s="237"/>
      <c r="G57" s="6"/>
      <c r="H57" s="6"/>
      <c r="I57" s="6"/>
      <c r="J57" s="7"/>
    </row>
    <row r="58" spans="1:10" ht="13.8" thickBot="1" x14ac:dyDescent="0.3">
      <c r="A58" s="9"/>
      <c r="B58" s="6"/>
      <c r="C58" s="6"/>
      <c r="D58" s="6"/>
      <c r="E58" s="5"/>
      <c r="F58" s="5"/>
      <c r="G58" s="6"/>
      <c r="H58" s="6"/>
      <c r="I58" s="6"/>
      <c r="J58" s="7"/>
    </row>
    <row r="59" spans="1:10" ht="13.8" thickBot="1" x14ac:dyDescent="0.3">
      <c r="A59" s="9"/>
      <c r="B59" s="230" t="s">
        <v>4</v>
      </c>
      <c r="C59" s="232" t="e">
        <v>#VALUE!</v>
      </c>
      <c r="D59" s="231"/>
      <c r="E59" s="233">
        <f>IF(E57&lt;(Simulador!O18*0.1),0,MIN(((E57/Simulador!O18)*10),5))</f>
        <v>0</v>
      </c>
      <c r="F59" s="234"/>
      <c r="G59" s="6"/>
      <c r="H59" s="6"/>
      <c r="I59" s="6"/>
      <c r="J59" s="7"/>
    </row>
    <row r="60" spans="1:10" x14ac:dyDescent="0.25">
      <c r="A60" s="9"/>
      <c r="B60" s="13"/>
      <c r="C60" s="13"/>
      <c r="D60" s="13"/>
      <c r="E60" s="203"/>
      <c r="F60" s="203"/>
      <c r="G60" s="6"/>
      <c r="H60" s="6"/>
      <c r="I60" s="6"/>
      <c r="J60" s="7"/>
    </row>
    <row r="61" spans="1:10" x14ac:dyDescent="0.25">
      <c r="A61" s="9"/>
      <c r="B61" s="13"/>
      <c r="C61" s="13"/>
      <c r="D61" s="13"/>
      <c r="E61" s="206"/>
      <c r="F61" s="207"/>
      <c r="G61" s="207"/>
      <c r="H61" s="207"/>
      <c r="I61" s="207"/>
      <c r="J61" s="208"/>
    </row>
    <row r="62" spans="1:10" x14ac:dyDescent="0.25">
      <c r="A62" s="9"/>
      <c r="B62" s="13"/>
      <c r="C62" s="13"/>
      <c r="D62" s="13"/>
      <c r="E62" s="209" t="str">
        <f>IF((E49+E57)&gt;Simulador!C29,"La suma de las inversiones financiadas con cada instrumento no debe superar el monto total invertido","")</f>
        <v/>
      </c>
      <c r="F62" s="203"/>
      <c r="G62" s="6"/>
      <c r="H62" s="6"/>
      <c r="I62" s="6"/>
      <c r="J62" s="7"/>
    </row>
    <row r="63" spans="1:10" x14ac:dyDescent="0.25">
      <c r="A63" s="9"/>
      <c r="B63" s="13"/>
      <c r="C63" s="13"/>
      <c r="D63" s="13"/>
      <c r="E63" s="203"/>
      <c r="F63" s="203"/>
      <c r="G63" s="6"/>
      <c r="H63" s="6"/>
      <c r="I63" s="6"/>
      <c r="J63" s="7"/>
    </row>
    <row r="64" spans="1:10" x14ac:dyDescent="0.25">
      <c r="A64" s="9"/>
      <c r="B64" s="13"/>
      <c r="C64" s="13"/>
      <c r="D64" s="13"/>
      <c r="E64" s="203"/>
      <c r="F64" s="203"/>
      <c r="G64" s="6"/>
      <c r="H64" s="6"/>
      <c r="I64" s="6"/>
      <c r="J64" s="7"/>
    </row>
    <row r="65" spans="1:11" x14ac:dyDescent="0.25">
      <c r="A65" s="9"/>
      <c r="B65" s="5" t="s">
        <v>249</v>
      </c>
      <c r="C65" s="65"/>
      <c r="D65" s="6"/>
      <c r="E65" s="6"/>
      <c r="F65" s="6"/>
      <c r="G65" s="6"/>
      <c r="H65" s="6"/>
      <c r="I65" s="6"/>
      <c r="J65" s="6"/>
      <c r="K65" s="204"/>
    </row>
    <row r="66" spans="1:11" ht="13.8" thickBot="1" x14ac:dyDescent="0.3">
      <c r="A66" s="9"/>
      <c r="B66" s="5"/>
      <c r="C66" s="65"/>
      <c r="D66" s="6"/>
      <c r="E66" s="6"/>
      <c r="F66" s="6"/>
      <c r="G66" s="6"/>
      <c r="H66" s="6"/>
      <c r="I66" s="6"/>
      <c r="J66" s="6"/>
      <c r="K66" s="204"/>
    </row>
    <row r="67" spans="1:11" ht="13.8" thickBot="1" x14ac:dyDescent="0.3">
      <c r="A67" s="9"/>
      <c r="B67" s="230" t="s">
        <v>247</v>
      </c>
      <c r="C67" s="231"/>
      <c r="D67" s="205"/>
      <c r="E67" s="210" t="str">
        <f>IF(D67&gt;Simulador!C29,"La inversión en energías renovables no debe superar el monto total invertido","")</f>
        <v/>
      </c>
      <c r="F67" s="6"/>
      <c r="G67" s="6"/>
      <c r="H67" s="6"/>
      <c r="I67" s="6"/>
      <c r="J67" s="6"/>
      <c r="K67" s="204"/>
    </row>
    <row r="68" spans="1:11" ht="13.8" thickBot="1" x14ac:dyDescent="0.3">
      <c r="A68" s="9"/>
      <c r="B68" s="5"/>
      <c r="C68" s="65"/>
      <c r="D68" s="6"/>
      <c r="E68" s="6"/>
      <c r="F68" s="6"/>
      <c r="G68" s="6"/>
      <c r="H68" s="6"/>
      <c r="I68" s="6"/>
      <c r="J68" s="6"/>
      <c r="K68" s="204"/>
    </row>
    <row r="69" spans="1:11" ht="13.8" thickBot="1" x14ac:dyDescent="0.3">
      <c r="A69" s="9"/>
      <c r="B69" s="12" t="s">
        <v>4</v>
      </c>
      <c r="C69" s="151">
        <f>IFERROR((D67/Simulador!C29)*10,0)</f>
        <v>0</v>
      </c>
      <c r="D69" s="6"/>
      <c r="E69" s="6"/>
      <c r="F69" s="6"/>
      <c r="G69" s="6"/>
      <c r="H69" s="6"/>
      <c r="I69" s="6"/>
      <c r="J69" s="6"/>
      <c r="K69" s="204"/>
    </row>
    <row r="70" spans="1:11" x14ac:dyDescent="0.25">
      <c r="A70" s="9"/>
      <c r="B70" s="13"/>
      <c r="C70" s="13"/>
      <c r="D70" s="13"/>
      <c r="E70" s="203"/>
      <c r="F70" s="203"/>
      <c r="G70" s="6"/>
      <c r="H70" s="6"/>
      <c r="I70" s="6"/>
      <c r="J70" s="7"/>
    </row>
    <row r="71" spans="1:11" x14ac:dyDescent="0.25">
      <c r="A71" s="9"/>
      <c r="B71" s="13"/>
      <c r="C71" s="13"/>
      <c r="D71" s="13"/>
      <c r="E71" s="203"/>
      <c r="F71" s="203"/>
      <c r="G71" s="6"/>
      <c r="H71" s="6"/>
      <c r="I71" s="6"/>
      <c r="J71" s="7"/>
    </row>
    <row r="72" spans="1:11" x14ac:dyDescent="0.25">
      <c r="A72" s="9"/>
      <c r="B72" s="13"/>
      <c r="C72" s="13"/>
      <c r="D72" s="13"/>
      <c r="E72" s="203"/>
      <c r="F72" s="203"/>
      <c r="G72" s="6"/>
      <c r="H72" s="6"/>
      <c r="I72" s="6"/>
      <c r="J72" s="7"/>
    </row>
    <row r="73" spans="1:11" x14ac:dyDescent="0.25">
      <c r="A73" s="9"/>
      <c r="B73" s="13"/>
      <c r="C73" s="13"/>
      <c r="D73" s="13"/>
      <c r="E73" s="203"/>
      <c r="F73" s="203"/>
      <c r="G73" s="6"/>
      <c r="H73" s="6"/>
      <c r="I73" s="6"/>
      <c r="J73" s="7"/>
    </row>
    <row r="74" spans="1:11" ht="13.8" thickBot="1" x14ac:dyDescent="0.3">
      <c r="A74" s="9"/>
      <c r="B74" s="13"/>
      <c r="C74" s="13"/>
      <c r="D74" s="13"/>
      <c r="E74" s="203"/>
      <c r="F74" s="203"/>
      <c r="G74" s="6"/>
      <c r="H74" s="6"/>
      <c r="I74" s="6"/>
      <c r="J74" s="7"/>
    </row>
    <row r="75" spans="1:11" ht="13.8" thickBot="1" x14ac:dyDescent="0.3">
      <c r="A75" s="9"/>
      <c r="B75" s="6"/>
      <c r="C75" s="6"/>
      <c r="D75" s="12" t="s">
        <v>120</v>
      </c>
      <c r="E75" s="151">
        <f>MIN(10,(MIN(10,E59+E51))+(IF(C69=0,IF(D15=0,IF(D27=0,C38,D27),D15),C69)))</f>
        <v>0</v>
      </c>
      <c r="F75" s="6"/>
      <c r="G75" s="6"/>
      <c r="H75" s="6"/>
      <c r="I75" s="6"/>
      <c r="J75" s="7"/>
    </row>
    <row r="76" spans="1:11" x14ac:dyDescent="0.25">
      <c r="A76" s="9"/>
      <c r="B76" s="6"/>
      <c r="C76" s="6"/>
      <c r="D76" s="6"/>
      <c r="E76" s="6"/>
      <c r="F76" s="6"/>
      <c r="G76" s="6"/>
      <c r="H76" s="6"/>
      <c r="I76" s="6"/>
      <c r="J76" s="7"/>
    </row>
    <row r="77" spans="1:11" x14ac:dyDescent="0.25">
      <c r="A77" s="9"/>
      <c r="B77" s="6"/>
      <c r="C77" s="6"/>
      <c r="D77" s="6"/>
      <c r="E77" s="6"/>
      <c r="F77" s="6"/>
      <c r="G77" s="6"/>
      <c r="H77" s="6"/>
      <c r="I77" s="6"/>
      <c r="J77" s="7"/>
    </row>
    <row r="78" spans="1:11" x14ac:dyDescent="0.25">
      <c r="A78" s="9"/>
      <c r="B78" s="6"/>
      <c r="C78" s="6"/>
      <c r="D78" s="6"/>
      <c r="E78" s="6"/>
      <c r="F78" s="6"/>
      <c r="G78" s="6"/>
      <c r="H78" s="6"/>
      <c r="I78" s="6"/>
      <c r="J78" s="7"/>
    </row>
    <row r="79" spans="1:11" ht="13.8" thickBot="1" x14ac:dyDescent="0.3">
      <c r="A79" s="59"/>
      <c r="B79" s="60"/>
      <c r="C79" s="60"/>
      <c r="D79" s="60"/>
      <c r="E79" s="60"/>
      <c r="F79" s="60"/>
      <c r="G79" s="60"/>
      <c r="H79" s="60"/>
      <c r="I79" s="60"/>
      <c r="J79" s="61"/>
    </row>
  </sheetData>
  <sheetProtection password="C1F8" sheet="1" objects="1" scenarios="1" selectLockedCells="1"/>
  <mergeCells count="15">
    <mergeCell ref="B67:C67"/>
    <mergeCell ref="B59:D59"/>
    <mergeCell ref="E59:F59"/>
    <mergeCell ref="B13:C13"/>
    <mergeCell ref="B15:C15"/>
    <mergeCell ref="B25:C25"/>
    <mergeCell ref="B46:G46"/>
    <mergeCell ref="B55:G55"/>
    <mergeCell ref="B57:D57"/>
    <mergeCell ref="E57:F57"/>
    <mergeCell ref="B49:D49"/>
    <mergeCell ref="E49:F49"/>
    <mergeCell ref="B51:D51"/>
    <mergeCell ref="E51:F51"/>
    <mergeCell ref="B27:C27"/>
  </mergeCells>
  <phoneticPr fontId="2" type="noConversion"/>
  <conditionalFormatting sqref="D25">
    <cfRule type="expression" dxfId="6" priority="3" stopIfTrue="1">
      <formula>($D$13+$C$36+$D$67)&gt;0</formula>
    </cfRule>
  </conditionalFormatting>
  <conditionalFormatting sqref="D13">
    <cfRule type="expression" dxfId="5" priority="4" stopIfTrue="1">
      <formula>($C$36+$D$25+$D$67)&gt;0</formula>
    </cfRule>
  </conditionalFormatting>
  <conditionalFormatting sqref="C36">
    <cfRule type="expression" dxfId="4" priority="5" stopIfTrue="1">
      <formula>($D$13+$D$25+$D$67)&gt;0</formula>
    </cfRule>
  </conditionalFormatting>
  <conditionalFormatting sqref="D67">
    <cfRule type="expression" dxfId="3" priority="1" stopIfTrue="1">
      <formula>($D$13+$D$25+$C$36)&gt;0</formula>
    </cfRule>
  </conditionalFormatting>
  <dataValidations count="6">
    <dataValidation type="decimal" operator="greaterThanOrEqual" allowBlank="1" showInputMessage="1" showErrorMessage="1" sqref="E49:F49 E57:F57">
      <formula1>0</formula1>
    </dataValidation>
    <dataValidation type="decimal" allowBlank="1" showInputMessage="1" showErrorMessage="1" sqref="D28:D31">
      <formula1>0</formula1>
      <formula2>6</formula2>
    </dataValidation>
    <dataValidation type="custom" operator="greaterThanOrEqual" allowBlank="1" showInputMessage="1" showErrorMessage="1" error="Está utilizando más indicadores de los permitidos." sqref="D13">
      <formula1>AND(D27=0,C38=0,C69=0)</formula1>
    </dataValidation>
    <dataValidation type="custom" allowBlank="1" showInputMessage="1" showErrorMessage="1" error="Está utilizando más indicadores de los permitidos." sqref="D25">
      <formula1>AND(D15=0,C38=0,C69=0)</formula1>
    </dataValidation>
    <dataValidation type="custom" operator="greaterThanOrEqual" allowBlank="1" showInputMessage="1" showErrorMessage="1" error="Está utilizando más indicadores de los permitidos." sqref="C36">
      <formula1>AND(D15=0,D27=0,C69=0)</formula1>
    </dataValidation>
    <dataValidation type="custom" operator="greaterThanOrEqual" allowBlank="1" showInputMessage="1" showErrorMessage="1" error="Está utilizando más indicadores de los permitidos." sqref="D67">
      <formula1>AND(D15=0,D27=0,C38=0)</formula1>
    </dataValidation>
  </dataValidations>
  <pageMargins left="0.75" right="0.75" top="1" bottom="1" header="0" footer="0"/>
  <pageSetup paperSize="9" orientation="portrait" horizontalDpi="4294967295"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zoomScale="85" workbookViewId="0">
      <selection activeCell="C32" sqref="C32"/>
    </sheetView>
  </sheetViews>
  <sheetFormatPr baseColWidth="10" defaultColWidth="11.44140625" defaultRowHeight="13.2" x14ac:dyDescent="0.25"/>
  <cols>
    <col min="1" max="1" width="1.44140625" style="10" customWidth="1"/>
    <col min="2" max="2" width="15" style="10" customWidth="1"/>
    <col min="3" max="3" width="19.33203125" style="10" customWidth="1"/>
    <col min="4" max="4" width="16.6640625" style="10" customWidth="1"/>
    <col min="5" max="5" width="18.33203125" style="10" customWidth="1"/>
    <col min="6" max="6" width="14.109375" style="10" customWidth="1"/>
    <col min="7" max="7" width="13.6640625" style="10" customWidth="1"/>
    <col min="8" max="8" width="16.44140625" style="10" customWidth="1"/>
    <col min="9" max="9" width="13.88671875" style="10" customWidth="1"/>
    <col min="10" max="10" width="38.5546875" style="10" customWidth="1"/>
    <col min="11" max="11" width="24.44140625" style="10" hidden="1" customWidth="1"/>
    <col min="12" max="12" width="3.88671875" style="10" hidden="1" customWidth="1"/>
    <col min="13" max="13" width="7.33203125" style="10" hidden="1" customWidth="1"/>
    <col min="14" max="14" width="11.44140625" style="10" hidden="1" customWidth="1"/>
    <col min="15" max="16384" width="11.44140625" style="10"/>
  </cols>
  <sheetData>
    <row r="1" spans="1:14" x14ac:dyDescent="0.25">
      <c r="A1" s="14"/>
      <c r="B1" s="15"/>
      <c r="C1" s="15"/>
      <c r="D1" s="15"/>
      <c r="E1" s="15"/>
      <c r="F1" s="15"/>
      <c r="G1" s="15"/>
      <c r="H1" s="15"/>
      <c r="I1" s="15"/>
      <c r="J1" s="16"/>
    </row>
    <row r="2" spans="1:14" s="22" customFormat="1" ht="15.75" customHeight="1" x14ac:dyDescent="0.3">
      <c r="A2" s="19"/>
      <c r="B2" s="20" t="s">
        <v>168</v>
      </c>
      <c r="C2" s="20"/>
      <c r="D2" s="20"/>
      <c r="E2" s="20"/>
      <c r="F2" s="20"/>
      <c r="G2" s="20"/>
      <c r="H2" s="20"/>
      <c r="I2" s="20"/>
      <c r="J2" s="21"/>
      <c r="K2" s="20"/>
      <c r="L2" s="21"/>
      <c r="M2" s="88"/>
    </row>
    <row r="3" spans="1:14" x14ac:dyDescent="0.25">
      <c r="A3" s="9"/>
      <c r="B3" s="89"/>
      <c r="C3" s="90"/>
      <c r="D3" s="90"/>
      <c r="E3" s="90"/>
      <c r="F3" s="90"/>
      <c r="G3" s="90"/>
      <c r="H3" s="53"/>
      <c r="I3" s="90"/>
      <c r="J3" s="7"/>
      <c r="K3" s="6"/>
      <c r="L3" s="7"/>
    </row>
    <row r="4" spans="1:14" x14ac:dyDescent="0.25">
      <c r="A4" s="9"/>
      <c r="B4" s="89" t="s">
        <v>195</v>
      </c>
      <c r="C4" s="90"/>
      <c r="D4" s="90"/>
      <c r="E4" s="90"/>
      <c r="F4" s="90"/>
      <c r="G4" s="90"/>
      <c r="H4" s="53"/>
      <c r="I4" s="90"/>
      <c r="J4" s="7"/>
      <c r="K4" s="6"/>
      <c r="L4" s="7"/>
    </row>
    <row r="5" spans="1:14" x14ac:dyDescent="0.25">
      <c r="A5" s="9"/>
      <c r="B5" s="89" t="s">
        <v>178</v>
      </c>
      <c r="C5" s="90"/>
      <c r="D5" s="90"/>
      <c r="E5" s="90"/>
      <c r="F5" s="90"/>
      <c r="G5" s="90"/>
      <c r="H5" s="53"/>
      <c r="I5" s="90"/>
      <c r="J5" s="7"/>
      <c r="K5" s="6"/>
      <c r="L5" s="7"/>
    </row>
    <row r="6" spans="1:14" x14ac:dyDescent="0.25">
      <c r="A6" s="9"/>
      <c r="B6" s="89"/>
      <c r="C6" s="90"/>
      <c r="D6" s="90"/>
      <c r="E6" s="90"/>
      <c r="F6" s="90"/>
      <c r="G6" s="90"/>
      <c r="H6" s="53"/>
      <c r="I6" s="90"/>
      <c r="J6" s="7"/>
      <c r="K6" s="6"/>
      <c r="L6" s="6"/>
    </row>
    <row r="7" spans="1:14" ht="13.8" thickBot="1" x14ac:dyDescent="0.3">
      <c r="A7" s="9"/>
      <c r="B7" s="6"/>
      <c r="C7" s="6"/>
      <c r="D7" s="6"/>
      <c r="E7" s="6"/>
      <c r="F7" s="6"/>
      <c r="G7" s="6"/>
      <c r="H7" s="6"/>
      <c r="I7" s="6"/>
      <c r="J7" s="7"/>
    </row>
    <row r="8" spans="1:14" s="94" customFormat="1" ht="42" thickBot="1" x14ac:dyDescent="0.3">
      <c r="A8" s="91"/>
      <c r="B8" s="97" t="s">
        <v>169</v>
      </c>
      <c r="C8" s="98" t="s">
        <v>177</v>
      </c>
      <c r="D8" s="92"/>
      <c r="E8" s="92"/>
      <c r="F8" s="92"/>
      <c r="G8" s="92"/>
      <c r="H8" s="63"/>
      <c r="I8" s="90"/>
      <c r="J8" s="7"/>
      <c r="K8" s="90"/>
      <c r="L8" s="93"/>
    </row>
    <row r="9" spans="1:14" s="94" customFormat="1" ht="13.8" thickTop="1" x14ac:dyDescent="0.25">
      <c r="A9" s="91"/>
      <c r="B9" s="99">
        <v>1</v>
      </c>
      <c r="C9" s="115"/>
      <c r="D9" s="92"/>
      <c r="E9" s="92"/>
      <c r="F9" s="92"/>
      <c r="G9" s="92"/>
      <c r="H9" s="63"/>
      <c r="I9" s="90"/>
      <c r="J9" s="7"/>
      <c r="K9" s="90"/>
      <c r="L9" s="93"/>
      <c r="N9" s="95">
        <f>+IF(Simulador!C22="si", IF(Simulador!C29&lt;3500001, Simulador!D137+1,Simulador!D137), Simulador!D137)</f>
        <v>0</v>
      </c>
    </row>
    <row r="10" spans="1:14" s="94" customFormat="1" x14ac:dyDescent="0.25">
      <c r="A10" s="91"/>
      <c r="B10" s="100">
        <v>2</v>
      </c>
      <c r="C10" s="115"/>
      <c r="D10" s="92"/>
      <c r="E10" s="92"/>
      <c r="F10" s="92"/>
      <c r="G10" s="92"/>
      <c r="H10" s="63"/>
      <c r="I10" s="90"/>
      <c r="J10" s="7"/>
      <c r="K10" s="90"/>
      <c r="L10" s="93"/>
    </row>
    <row r="11" spans="1:14" s="94" customFormat="1" x14ac:dyDescent="0.25">
      <c r="A11" s="91"/>
      <c r="B11" s="100">
        <v>3</v>
      </c>
      <c r="C11" s="115"/>
      <c r="D11" s="90"/>
      <c r="E11" s="90"/>
      <c r="F11" s="90"/>
      <c r="G11" s="90"/>
      <c r="H11" s="53"/>
      <c r="I11" s="90"/>
      <c r="J11" s="7"/>
      <c r="K11" s="90"/>
      <c r="L11" s="93"/>
    </row>
    <row r="12" spans="1:14" x14ac:dyDescent="0.25">
      <c r="A12" s="9"/>
      <c r="B12" s="100">
        <v>4</v>
      </c>
      <c r="C12" s="115"/>
      <c r="D12" s="6"/>
      <c r="E12" s="6"/>
      <c r="F12" s="6"/>
      <c r="G12" s="6"/>
      <c r="H12" s="6"/>
      <c r="I12" s="6"/>
      <c r="J12" s="7"/>
    </row>
    <row r="13" spans="1:14" x14ac:dyDescent="0.25">
      <c r="A13" s="9"/>
      <c r="B13" s="100">
        <v>5</v>
      </c>
      <c r="C13" s="115"/>
      <c r="D13" s="6"/>
      <c r="E13" s="6"/>
      <c r="F13" s="6"/>
      <c r="G13" s="6"/>
      <c r="H13" s="6"/>
      <c r="I13" s="6"/>
      <c r="J13" s="7"/>
    </row>
    <row r="14" spans="1:14" s="8" customFormat="1" x14ac:dyDescent="0.25">
      <c r="A14" s="4"/>
      <c r="B14" s="100">
        <v>6</v>
      </c>
      <c r="C14" s="115"/>
      <c r="D14" s="5"/>
      <c r="E14" s="5"/>
      <c r="F14" s="5"/>
      <c r="G14" s="5"/>
      <c r="H14" s="6"/>
      <c r="I14" s="5"/>
      <c r="J14" s="7"/>
      <c r="K14" s="5"/>
      <c r="L14" s="96"/>
    </row>
    <row r="15" spans="1:14" s="8" customFormat="1" x14ac:dyDescent="0.25">
      <c r="A15" s="4"/>
      <c r="B15" s="100">
        <v>7</v>
      </c>
      <c r="C15" s="115"/>
      <c r="D15" s="90"/>
      <c r="E15" s="90"/>
      <c r="F15" s="90"/>
      <c r="G15" s="90"/>
      <c r="H15" s="53"/>
      <c r="I15" s="90"/>
      <c r="J15" s="7"/>
      <c r="K15" s="5"/>
      <c r="L15" s="5"/>
    </row>
    <row r="16" spans="1:14" x14ac:dyDescent="0.25">
      <c r="A16" s="9"/>
      <c r="B16" s="100">
        <v>8</v>
      </c>
      <c r="C16" s="115"/>
      <c r="D16" s="6"/>
      <c r="E16" s="6"/>
      <c r="F16" s="6"/>
      <c r="G16" s="6"/>
      <c r="H16" s="6"/>
      <c r="I16" s="6"/>
      <c r="J16" s="7"/>
    </row>
    <row r="17" spans="1:12" x14ac:dyDescent="0.25">
      <c r="A17" s="9"/>
      <c r="B17" s="100">
        <v>9</v>
      </c>
      <c r="C17" s="115"/>
      <c r="D17" s="90"/>
      <c r="E17" s="90"/>
      <c r="F17" s="90"/>
      <c r="G17" s="90"/>
      <c r="H17" s="53"/>
      <c r="I17" s="90"/>
      <c r="J17" s="7"/>
    </row>
    <row r="18" spans="1:12" x14ac:dyDescent="0.25">
      <c r="A18" s="9"/>
      <c r="B18" s="100">
        <v>10</v>
      </c>
      <c r="C18" s="115"/>
      <c r="D18" s="6"/>
      <c r="E18" s="6"/>
      <c r="F18" s="6"/>
      <c r="G18" s="6"/>
      <c r="H18" s="6"/>
      <c r="I18" s="6"/>
      <c r="J18" s="7"/>
    </row>
    <row r="19" spans="1:12" x14ac:dyDescent="0.25">
      <c r="A19" s="9"/>
      <c r="B19" s="100">
        <v>11</v>
      </c>
      <c r="C19" s="115"/>
      <c r="D19" s="90"/>
      <c r="E19" s="90"/>
      <c r="F19" s="90"/>
      <c r="G19" s="90"/>
      <c r="H19" s="53"/>
      <c r="I19" s="90"/>
      <c r="J19" s="7"/>
    </row>
    <row r="20" spans="1:12" x14ac:dyDescent="0.25">
      <c r="A20" s="9"/>
      <c r="B20" s="100">
        <v>12</v>
      </c>
      <c r="C20" s="115"/>
      <c r="D20" s="6"/>
      <c r="E20" s="6"/>
      <c r="F20" s="6"/>
      <c r="G20" s="6"/>
      <c r="H20" s="6"/>
      <c r="I20" s="6"/>
      <c r="J20" s="7"/>
    </row>
    <row r="21" spans="1:12" x14ac:dyDescent="0.25">
      <c r="A21" s="9"/>
      <c r="B21" s="100">
        <v>13</v>
      </c>
      <c r="C21" s="115"/>
      <c r="D21" s="90"/>
      <c r="E21" s="90"/>
      <c r="F21" s="90"/>
      <c r="G21" s="90"/>
      <c r="H21" s="53"/>
      <c r="I21" s="90"/>
      <c r="J21" s="7"/>
    </row>
    <row r="22" spans="1:12" x14ac:dyDescent="0.25">
      <c r="A22" s="9"/>
      <c r="B22" s="100">
        <v>14</v>
      </c>
      <c r="C22" s="116"/>
      <c r="D22" s="6"/>
      <c r="E22" s="6"/>
      <c r="F22" s="6"/>
      <c r="G22" s="6"/>
      <c r="H22" s="6"/>
      <c r="I22" s="6"/>
      <c r="J22" s="7"/>
    </row>
    <row r="23" spans="1:12" x14ac:dyDescent="0.25">
      <c r="A23" s="9"/>
      <c r="B23" s="100">
        <v>15</v>
      </c>
      <c r="C23" s="116"/>
      <c r="D23" s="90"/>
      <c r="E23" s="90"/>
      <c r="F23" s="90"/>
      <c r="G23" s="90"/>
      <c r="H23" s="53"/>
      <c r="I23" s="90"/>
      <c r="J23" s="7"/>
    </row>
    <row r="24" spans="1:12" x14ac:dyDescent="0.25">
      <c r="A24" s="9"/>
      <c r="B24" s="100">
        <v>16</v>
      </c>
      <c r="C24" s="116"/>
      <c r="D24" s="6"/>
      <c r="E24" s="6"/>
      <c r="F24" s="6"/>
      <c r="G24" s="6"/>
      <c r="H24" s="6"/>
      <c r="I24" s="6"/>
      <c r="J24" s="7"/>
    </row>
    <row r="25" spans="1:12" x14ac:dyDescent="0.25">
      <c r="A25" s="9"/>
      <c r="B25" s="100">
        <v>17</v>
      </c>
      <c r="C25" s="116"/>
      <c r="D25" s="90"/>
      <c r="E25" s="90"/>
      <c r="F25" s="90"/>
      <c r="G25" s="90"/>
      <c r="H25" s="53"/>
      <c r="I25" s="90"/>
      <c r="J25" s="7"/>
    </row>
    <row r="26" spans="1:12" s="8" customFormat="1" x14ac:dyDescent="0.25">
      <c r="A26" s="4"/>
      <c r="B26" s="100">
        <v>18</v>
      </c>
      <c r="C26" s="116"/>
      <c r="D26" s="6"/>
      <c r="E26" s="6"/>
      <c r="F26" s="6"/>
      <c r="G26" s="6"/>
      <c r="H26" s="6"/>
      <c r="I26" s="6"/>
      <c r="J26" s="7"/>
      <c r="K26" s="5"/>
      <c r="L26" s="96"/>
    </row>
    <row r="27" spans="1:12" x14ac:dyDescent="0.25">
      <c r="A27" s="9"/>
      <c r="B27" s="100">
        <v>19</v>
      </c>
      <c r="C27" s="116"/>
      <c r="D27" s="90"/>
      <c r="E27" s="90"/>
      <c r="F27" s="90"/>
      <c r="G27" s="90"/>
      <c r="H27" s="53"/>
      <c r="I27" s="90"/>
      <c r="J27" s="7"/>
      <c r="K27" s="6"/>
      <c r="L27" s="7"/>
    </row>
    <row r="28" spans="1:12" x14ac:dyDescent="0.25">
      <c r="A28" s="9"/>
      <c r="B28" s="100">
        <v>20</v>
      </c>
      <c r="C28" s="116"/>
      <c r="D28" s="6"/>
      <c r="E28" s="6"/>
      <c r="F28" s="6"/>
      <c r="G28" s="6"/>
      <c r="H28" s="6"/>
      <c r="I28" s="6"/>
      <c r="J28" s="7"/>
      <c r="K28" s="6"/>
      <c r="L28" s="7"/>
    </row>
    <row r="29" spans="1:12" x14ac:dyDescent="0.25">
      <c r="A29" s="9"/>
      <c r="B29" s="100">
        <v>21</v>
      </c>
      <c r="C29" s="116"/>
      <c r="D29" s="90"/>
      <c r="E29" s="90"/>
      <c r="F29" s="90"/>
      <c r="G29" s="90"/>
      <c r="H29" s="53"/>
      <c r="I29" s="90"/>
      <c r="J29" s="7"/>
      <c r="K29" s="6"/>
      <c r="L29" s="7"/>
    </row>
    <row r="30" spans="1:12" x14ac:dyDescent="0.25">
      <c r="A30" s="9"/>
      <c r="B30" s="100">
        <v>22</v>
      </c>
      <c r="C30" s="116"/>
      <c r="D30" s="6"/>
      <c r="E30" s="6"/>
      <c r="F30" s="6"/>
      <c r="G30" s="6"/>
      <c r="H30" s="6"/>
      <c r="I30" s="6"/>
      <c r="J30" s="7"/>
      <c r="K30" s="6"/>
      <c r="L30" s="7"/>
    </row>
    <row r="31" spans="1:12" x14ac:dyDescent="0.25">
      <c r="A31" s="9"/>
      <c r="B31" s="100">
        <v>23</v>
      </c>
      <c r="C31" s="116"/>
      <c r="D31" s="90"/>
      <c r="E31" s="90"/>
      <c r="F31" s="90"/>
      <c r="G31" s="90"/>
      <c r="H31" s="53"/>
      <c r="I31" s="90"/>
      <c r="J31" s="7"/>
      <c r="K31" s="6"/>
      <c r="L31" s="7"/>
    </row>
    <row r="32" spans="1:12" x14ac:dyDescent="0.25">
      <c r="A32" s="9"/>
      <c r="B32" s="100">
        <v>24</v>
      </c>
      <c r="C32" s="116"/>
      <c r="D32" s="6"/>
      <c r="E32" s="6"/>
      <c r="F32" s="6"/>
      <c r="G32" s="6"/>
      <c r="H32" s="6"/>
      <c r="I32" s="6"/>
      <c r="J32" s="7"/>
    </row>
    <row r="33" spans="1:12" x14ac:dyDescent="0.25">
      <c r="A33" s="9"/>
      <c r="B33" s="100">
        <v>25</v>
      </c>
      <c r="C33" s="116"/>
      <c r="D33" s="90"/>
      <c r="E33" s="90"/>
      <c r="F33" s="90"/>
      <c r="G33" s="90"/>
      <c r="H33" s="53"/>
      <c r="I33" s="90"/>
      <c r="J33" s="7"/>
    </row>
    <row r="34" spans="1:12" ht="13.8" thickBot="1" x14ac:dyDescent="0.3">
      <c r="A34" s="9"/>
      <c r="B34" s="100">
        <v>26</v>
      </c>
      <c r="C34" s="116"/>
      <c r="D34" s="6"/>
      <c r="E34" s="6"/>
      <c r="F34" s="6"/>
      <c r="G34" s="6"/>
      <c r="H34" s="6"/>
      <c r="I34" s="6"/>
      <c r="J34" s="7"/>
    </row>
    <row r="35" spans="1:12" ht="16.2" thickBot="1" x14ac:dyDescent="0.35">
      <c r="A35" s="9"/>
      <c r="B35" s="100">
        <v>27</v>
      </c>
      <c r="C35" s="116"/>
      <c r="D35" s="90"/>
      <c r="E35" s="90"/>
      <c r="F35" s="223" t="s">
        <v>124</v>
      </c>
      <c r="G35" s="238"/>
      <c r="H35" s="224"/>
      <c r="I35" s="87">
        <f>+N9</f>
        <v>0</v>
      </c>
      <c r="J35" s="7"/>
    </row>
    <row r="36" spans="1:12" x14ac:dyDescent="0.25">
      <c r="A36" s="9"/>
      <c r="B36" s="100">
        <v>28</v>
      </c>
      <c r="C36" s="116"/>
      <c r="D36" s="6"/>
      <c r="E36" s="6"/>
      <c r="F36" s="6"/>
      <c r="G36" s="6"/>
      <c r="H36" s="6"/>
      <c r="I36" s="6"/>
      <c r="J36" s="7"/>
    </row>
    <row r="37" spans="1:12" s="8" customFormat="1" ht="13.8" thickBot="1" x14ac:dyDescent="0.3">
      <c r="A37" s="4"/>
      <c r="B37" s="100">
        <v>29</v>
      </c>
      <c r="C37" s="116"/>
      <c r="D37" s="90"/>
      <c r="E37" s="90"/>
      <c r="F37" s="90"/>
      <c r="G37" s="90"/>
      <c r="H37" s="53"/>
      <c r="I37" s="90"/>
      <c r="J37" s="7"/>
      <c r="K37" s="5"/>
      <c r="L37" s="96"/>
    </row>
    <row r="38" spans="1:12" ht="16.2" thickBot="1" x14ac:dyDescent="0.35">
      <c r="A38" s="9"/>
      <c r="B38" s="101">
        <v>30</v>
      </c>
      <c r="C38" s="117"/>
      <c r="D38" s="6"/>
      <c r="E38" s="6"/>
      <c r="F38" s="223" t="s">
        <v>123</v>
      </c>
      <c r="G38" s="238"/>
      <c r="H38" s="224"/>
      <c r="I38" s="67">
        <f>+Simulador!D134</f>
        <v>0</v>
      </c>
      <c r="J38" s="7"/>
      <c r="K38" s="6"/>
      <c r="L38" s="7"/>
    </row>
    <row r="39" spans="1:12" x14ac:dyDescent="0.25">
      <c r="A39" s="9"/>
      <c r="B39" s="89"/>
      <c r="C39" s="90"/>
      <c r="D39" s="90"/>
      <c r="E39" s="90"/>
      <c r="F39" s="90"/>
      <c r="G39" s="90"/>
      <c r="H39" s="53"/>
      <c r="I39" s="90"/>
      <c r="J39" s="7"/>
      <c r="K39" s="6"/>
      <c r="L39" s="7"/>
    </row>
    <row r="40" spans="1:12" x14ac:dyDescent="0.25">
      <c r="A40" s="9"/>
      <c r="B40" s="89"/>
      <c r="C40" s="90"/>
      <c r="D40" s="90"/>
      <c r="E40" s="90"/>
      <c r="F40" s="90"/>
      <c r="G40" s="90"/>
      <c r="H40" s="53"/>
      <c r="I40" s="90"/>
      <c r="J40" s="7"/>
      <c r="K40" s="6"/>
      <c r="L40" s="7"/>
    </row>
    <row r="41" spans="1:12" ht="13.8" thickBot="1" x14ac:dyDescent="0.3">
      <c r="A41" s="9"/>
      <c r="B41" s="89"/>
      <c r="C41" s="90"/>
      <c r="D41" s="90"/>
      <c r="E41" s="90"/>
      <c r="F41" s="90"/>
      <c r="G41" s="90"/>
      <c r="H41" s="53"/>
      <c r="I41" s="90"/>
      <c r="J41" s="7"/>
      <c r="K41" s="6"/>
      <c r="L41" s="7"/>
    </row>
    <row r="42" spans="1:12" ht="61.5" customHeight="1" thickBot="1" x14ac:dyDescent="0.3">
      <c r="A42" s="9"/>
      <c r="B42" s="102" t="s">
        <v>169</v>
      </c>
      <c r="C42" s="103" t="s">
        <v>194</v>
      </c>
      <c r="D42" s="103" t="s">
        <v>170</v>
      </c>
      <c r="E42" s="103" t="s">
        <v>171</v>
      </c>
      <c r="F42" s="103" t="s">
        <v>172</v>
      </c>
      <c r="G42" s="103" t="s">
        <v>173</v>
      </c>
      <c r="H42" s="103" t="s">
        <v>174</v>
      </c>
      <c r="I42" s="104" t="s">
        <v>175</v>
      </c>
      <c r="J42" s="7"/>
      <c r="K42" s="6"/>
      <c r="L42" s="7"/>
    </row>
    <row r="43" spans="1:12" ht="13.8" thickTop="1" x14ac:dyDescent="0.25">
      <c r="A43" s="9"/>
      <c r="B43" s="105">
        <v>1</v>
      </c>
      <c r="C43" s="106" t="e">
        <f>+C9/Simulador!$F$29</f>
        <v>#DIV/0!</v>
      </c>
      <c r="D43" s="107" t="e">
        <f t="shared" ref="D43:D72" si="0">+IF(C43&gt;0,25%,0)</f>
        <v>#DIV/0!</v>
      </c>
      <c r="E43" s="108" t="e">
        <f>+C43*D43</f>
        <v>#DIV/0!</v>
      </c>
      <c r="F43" s="107" t="e">
        <f>+IF(E43&gt;0,10%,0)</f>
        <v>#DIV/0!</v>
      </c>
      <c r="G43" s="108" t="e">
        <f>+C43*F43</f>
        <v>#DIV/0!</v>
      </c>
      <c r="H43" s="108" t="e">
        <f>MIN((E43-G43),Simulador!D134)</f>
        <v>#DIV/0!</v>
      </c>
      <c r="I43" s="109" t="e">
        <f>MAX((I38-H43),0)</f>
        <v>#DIV/0!</v>
      </c>
      <c r="J43" s="7" t="e">
        <f>IF(I43&gt;0,IF(B43=$N$9,"   =&gt; Saldo sin exonerar",""),"")</f>
        <v>#DIV/0!</v>
      </c>
      <c r="K43" s="6"/>
      <c r="L43" s="7"/>
    </row>
    <row r="44" spans="1:12" x14ac:dyDescent="0.25">
      <c r="A44" s="9"/>
      <c r="B44" s="110">
        <v>2</v>
      </c>
      <c r="C44" s="111" t="e">
        <f>+C10/Simulador!$F$29</f>
        <v>#DIV/0!</v>
      </c>
      <c r="D44" s="112" t="e">
        <f t="shared" si="0"/>
        <v>#DIV/0!</v>
      </c>
      <c r="E44" s="113" t="e">
        <f t="shared" ref="E44:E72" si="1">+C44*D44</f>
        <v>#DIV/0!</v>
      </c>
      <c r="F44" s="112" t="e">
        <f t="shared" ref="F44:F72" si="2">+IF(E44&gt;0,10%,0)</f>
        <v>#DIV/0!</v>
      </c>
      <c r="G44" s="113" t="e">
        <f t="shared" ref="G44:G72" si="3">+C44*F44</f>
        <v>#DIV/0!</v>
      </c>
      <c r="H44" s="113" t="e">
        <f>MIN((E44-G44),I43)</f>
        <v>#DIV/0!</v>
      </c>
      <c r="I44" s="114" t="e">
        <f>MAX((I43-H44),0)</f>
        <v>#DIV/0!</v>
      </c>
      <c r="J44" s="7" t="e">
        <f t="shared" ref="J44:J72" si="4">IF(I44&gt;0,IF(B44=$N$9,"   =&gt; Saldo sin exonerar",""),"")</f>
        <v>#DIV/0!</v>
      </c>
      <c r="K44" s="6"/>
      <c r="L44" s="7"/>
    </row>
    <row r="45" spans="1:12" x14ac:dyDescent="0.25">
      <c r="A45" s="9"/>
      <c r="B45" s="110">
        <v>3</v>
      </c>
      <c r="C45" s="111" t="e">
        <f>+C11/Simulador!$F$29</f>
        <v>#DIV/0!</v>
      </c>
      <c r="D45" s="112" t="e">
        <f t="shared" si="0"/>
        <v>#DIV/0!</v>
      </c>
      <c r="E45" s="113" t="e">
        <f t="shared" si="1"/>
        <v>#DIV/0!</v>
      </c>
      <c r="F45" s="112" t="e">
        <f t="shared" si="2"/>
        <v>#DIV/0!</v>
      </c>
      <c r="G45" s="113" t="e">
        <f t="shared" si="3"/>
        <v>#DIV/0!</v>
      </c>
      <c r="H45" s="113" t="e">
        <f t="shared" ref="H45:H72" si="5">MIN((E45-G45),I44)</f>
        <v>#DIV/0!</v>
      </c>
      <c r="I45" s="114" t="e">
        <f t="shared" ref="I45:I72" si="6">MAX((I44-H45),0)</f>
        <v>#DIV/0!</v>
      </c>
      <c r="J45" s="7" t="e">
        <f t="shared" si="4"/>
        <v>#DIV/0!</v>
      </c>
      <c r="K45" s="6"/>
      <c r="L45" s="7"/>
    </row>
    <row r="46" spans="1:12" x14ac:dyDescent="0.25">
      <c r="A46" s="9"/>
      <c r="B46" s="110">
        <v>4</v>
      </c>
      <c r="C46" s="111" t="e">
        <f>+C12/Simulador!$F$29</f>
        <v>#DIV/0!</v>
      </c>
      <c r="D46" s="112" t="e">
        <f t="shared" si="0"/>
        <v>#DIV/0!</v>
      </c>
      <c r="E46" s="113" t="e">
        <f t="shared" si="1"/>
        <v>#DIV/0!</v>
      </c>
      <c r="F46" s="112" t="e">
        <f t="shared" si="2"/>
        <v>#DIV/0!</v>
      </c>
      <c r="G46" s="113" t="e">
        <f t="shared" si="3"/>
        <v>#DIV/0!</v>
      </c>
      <c r="H46" s="113" t="e">
        <f t="shared" si="5"/>
        <v>#DIV/0!</v>
      </c>
      <c r="I46" s="114" t="e">
        <f t="shared" si="6"/>
        <v>#DIV/0!</v>
      </c>
      <c r="J46" s="7" t="e">
        <f t="shared" si="4"/>
        <v>#DIV/0!</v>
      </c>
      <c r="K46" s="6"/>
      <c r="L46" s="7"/>
    </row>
    <row r="47" spans="1:12" x14ac:dyDescent="0.25">
      <c r="A47" s="9"/>
      <c r="B47" s="110">
        <v>5</v>
      </c>
      <c r="C47" s="111" t="e">
        <f>+C13/Simulador!$F$29</f>
        <v>#DIV/0!</v>
      </c>
      <c r="D47" s="112" t="e">
        <f t="shared" si="0"/>
        <v>#DIV/0!</v>
      </c>
      <c r="E47" s="113" t="e">
        <f t="shared" si="1"/>
        <v>#DIV/0!</v>
      </c>
      <c r="F47" s="112" t="e">
        <f t="shared" si="2"/>
        <v>#DIV/0!</v>
      </c>
      <c r="G47" s="113" t="e">
        <f t="shared" si="3"/>
        <v>#DIV/0!</v>
      </c>
      <c r="H47" s="113" t="e">
        <f t="shared" si="5"/>
        <v>#DIV/0!</v>
      </c>
      <c r="I47" s="114" t="e">
        <f t="shared" si="6"/>
        <v>#DIV/0!</v>
      </c>
      <c r="J47" s="7" t="e">
        <f t="shared" si="4"/>
        <v>#DIV/0!</v>
      </c>
      <c r="K47" s="6"/>
      <c r="L47" s="7"/>
    </row>
    <row r="48" spans="1:12" x14ac:dyDescent="0.25">
      <c r="A48" s="9"/>
      <c r="B48" s="110">
        <v>6</v>
      </c>
      <c r="C48" s="111" t="e">
        <f>+C14/Simulador!$F$29</f>
        <v>#DIV/0!</v>
      </c>
      <c r="D48" s="112" t="e">
        <f t="shared" si="0"/>
        <v>#DIV/0!</v>
      </c>
      <c r="E48" s="113" t="e">
        <f t="shared" si="1"/>
        <v>#DIV/0!</v>
      </c>
      <c r="F48" s="112" t="e">
        <f t="shared" si="2"/>
        <v>#DIV/0!</v>
      </c>
      <c r="G48" s="113" t="e">
        <f t="shared" si="3"/>
        <v>#DIV/0!</v>
      </c>
      <c r="H48" s="113" t="e">
        <f t="shared" si="5"/>
        <v>#DIV/0!</v>
      </c>
      <c r="I48" s="114" t="e">
        <f t="shared" si="6"/>
        <v>#DIV/0!</v>
      </c>
      <c r="J48" s="7" t="e">
        <f t="shared" si="4"/>
        <v>#DIV/0!</v>
      </c>
      <c r="K48" s="6"/>
      <c r="L48" s="7"/>
    </row>
    <row r="49" spans="1:12" x14ac:dyDescent="0.25">
      <c r="A49" s="9"/>
      <c r="B49" s="110">
        <v>7</v>
      </c>
      <c r="C49" s="111" t="e">
        <f>+C15/Simulador!$F$29</f>
        <v>#DIV/0!</v>
      </c>
      <c r="D49" s="112" t="e">
        <f t="shared" si="0"/>
        <v>#DIV/0!</v>
      </c>
      <c r="E49" s="113" t="e">
        <f t="shared" si="1"/>
        <v>#DIV/0!</v>
      </c>
      <c r="F49" s="112" t="e">
        <f t="shared" si="2"/>
        <v>#DIV/0!</v>
      </c>
      <c r="G49" s="113" t="e">
        <f t="shared" si="3"/>
        <v>#DIV/0!</v>
      </c>
      <c r="H49" s="113" t="e">
        <f t="shared" si="5"/>
        <v>#DIV/0!</v>
      </c>
      <c r="I49" s="114" t="e">
        <f t="shared" si="6"/>
        <v>#DIV/0!</v>
      </c>
      <c r="J49" s="7" t="e">
        <f t="shared" si="4"/>
        <v>#DIV/0!</v>
      </c>
      <c r="K49" s="6"/>
      <c r="L49" s="7"/>
    </row>
    <row r="50" spans="1:12" x14ac:dyDescent="0.25">
      <c r="A50" s="9"/>
      <c r="B50" s="110">
        <v>8</v>
      </c>
      <c r="C50" s="111" t="e">
        <f>+C16/Simulador!$F$29</f>
        <v>#DIV/0!</v>
      </c>
      <c r="D50" s="112" t="e">
        <f t="shared" si="0"/>
        <v>#DIV/0!</v>
      </c>
      <c r="E50" s="113" t="e">
        <f t="shared" si="1"/>
        <v>#DIV/0!</v>
      </c>
      <c r="F50" s="112" t="e">
        <f t="shared" si="2"/>
        <v>#DIV/0!</v>
      </c>
      <c r="G50" s="113" t="e">
        <f t="shared" si="3"/>
        <v>#DIV/0!</v>
      </c>
      <c r="H50" s="113" t="e">
        <f t="shared" si="5"/>
        <v>#DIV/0!</v>
      </c>
      <c r="I50" s="114" t="e">
        <f t="shared" si="6"/>
        <v>#DIV/0!</v>
      </c>
      <c r="J50" s="7" t="e">
        <f t="shared" si="4"/>
        <v>#DIV/0!</v>
      </c>
      <c r="K50" s="6"/>
      <c r="L50" s="7"/>
    </row>
    <row r="51" spans="1:12" x14ac:dyDescent="0.25">
      <c r="A51" s="9"/>
      <c r="B51" s="110">
        <v>9</v>
      </c>
      <c r="C51" s="111" t="e">
        <f>+C17/Simulador!$F$29</f>
        <v>#DIV/0!</v>
      </c>
      <c r="D51" s="112" t="e">
        <f t="shared" si="0"/>
        <v>#DIV/0!</v>
      </c>
      <c r="E51" s="113" t="e">
        <f t="shared" si="1"/>
        <v>#DIV/0!</v>
      </c>
      <c r="F51" s="112" t="e">
        <f t="shared" si="2"/>
        <v>#DIV/0!</v>
      </c>
      <c r="G51" s="113" t="e">
        <f t="shared" si="3"/>
        <v>#DIV/0!</v>
      </c>
      <c r="H51" s="113" t="e">
        <f t="shared" si="5"/>
        <v>#DIV/0!</v>
      </c>
      <c r="I51" s="114" t="e">
        <f t="shared" si="6"/>
        <v>#DIV/0!</v>
      </c>
      <c r="J51" s="7" t="e">
        <f t="shared" si="4"/>
        <v>#DIV/0!</v>
      </c>
      <c r="K51" s="6"/>
      <c r="L51" s="7"/>
    </row>
    <row r="52" spans="1:12" x14ac:dyDescent="0.25">
      <c r="A52" s="9"/>
      <c r="B52" s="110">
        <v>10</v>
      </c>
      <c r="C52" s="111" t="e">
        <f>+C18/Simulador!$F$29</f>
        <v>#DIV/0!</v>
      </c>
      <c r="D52" s="112" t="e">
        <f t="shared" si="0"/>
        <v>#DIV/0!</v>
      </c>
      <c r="E52" s="113" t="e">
        <f t="shared" si="1"/>
        <v>#DIV/0!</v>
      </c>
      <c r="F52" s="112" t="e">
        <f t="shared" si="2"/>
        <v>#DIV/0!</v>
      </c>
      <c r="G52" s="113" t="e">
        <f t="shared" si="3"/>
        <v>#DIV/0!</v>
      </c>
      <c r="H52" s="113" t="e">
        <f t="shared" si="5"/>
        <v>#DIV/0!</v>
      </c>
      <c r="I52" s="114" t="e">
        <f t="shared" si="6"/>
        <v>#DIV/0!</v>
      </c>
      <c r="J52" s="7" t="e">
        <f t="shared" si="4"/>
        <v>#DIV/0!</v>
      </c>
      <c r="K52" s="6"/>
      <c r="L52" s="7"/>
    </row>
    <row r="53" spans="1:12" x14ac:dyDescent="0.25">
      <c r="A53" s="9"/>
      <c r="B53" s="110">
        <v>11</v>
      </c>
      <c r="C53" s="111" t="e">
        <f>+C19/Simulador!$F$29</f>
        <v>#DIV/0!</v>
      </c>
      <c r="D53" s="112" t="e">
        <f t="shared" si="0"/>
        <v>#DIV/0!</v>
      </c>
      <c r="E53" s="113" t="e">
        <f t="shared" si="1"/>
        <v>#DIV/0!</v>
      </c>
      <c r="F53" s="112" t="e">
        <f t="shared" si="2"/>
        <v>#DIV/0!</v>
      </c>
      <c r="G53" s="113" t="e">
        <f t="shared" si="3"/>
        <v>#DIV/0!</v>
      </c>
      <c r="H53" s="113" t="e">
        <f t="shared" si="5"/>
        <v>#DIV/0!</v>
      </c>
      <c r="I53" s="114" t="e">
        <f t="shared" si="6"/>
        <v>#DIV/0!</v>
      </c>
      <c r="J53" s="7" t="e">
        <f t="shared" si="4"/>
        <v>#DIV/0!</v>
      </c>
      <c r="K53" s="6"/>
      <c r="L53" s="7"/>
    </row>
    <row r="54" spans="1:12" x14ac:dyDescent="0.25">
      <c r="A54" s="9"/>
      <c r="B54" s="110">
        <v>12</v>
      </c>
      <c r="C54" s="111" t="e">
        <f>+C20/Simulador!$F$29</f>
        <v>#DIV/0!</v>
      </c>
      <c r="D54" s="112" t="e">
        <f t="shared" si="0"/>
        <v>#DIV/0!</v>
      </c>
      <c r="E54" s="113" t="e">
        <f t="shared" si="1"/>
        <v>#DIV/0!</v>
      </c>
      <c r="F54" s="112" t="e">
        <f t="shared" si="2"/>
        <v>#DIV/0!</v>
      </c>
      <c r="G54" s="113" t="e">
        <f t="shared" si="3"/>
        <v>#DIV/0!</v>
      </c>
      <c r="H54" s="113" t="e">
        <f t="shared" si="5"/>
        <v>#DIV/0!</v>
      </c>
      <c r="I54" s="114" t="e">
        <f t="shared" si="6"/>
        <v>#DIV/0!</v>
      </c>
      <c r="J54" s="7" t="e">
        <f t="shared" si="4"/>
        <v>#DIV/0!</v>
      </c>
      <c r="K54" s="6"/>
      <c r="L54" s="7"/>
    </row>
    <row r="55" spans="1:12" x14ac:dyDescent="0.25">
      <c r="A55" s="9"/>
      <c r="B55" s="110">
        <v>13</v>
      </c>
      <c r="C55" s="111" t="e">
        <f>+C21/Simulador!$F$29</f>
        <v>#DIV/0!</v>
      </c>
      <c r="D55" s="112" t="e">
        <f t="shared" si="0"/>
        <v>#DIV/0!</v>
      </c>
      <c r="E55" s="113" t="e">
        <f t="shared" si="1"/>
        <v>#DIV/0!</v>
      </c>
      <c r="F55" s="112" t="e">
        <f t="shared" si="2"/>
        <v>#DIV/0!</v>
      </c>
      <c r="G55" s="113" t="e">
        <f t="shared" si="3"/>
        <v>#DIV/0!</v>
      </c>
      <c r="H55" s="113" t="e">
        <f t="shared" si="5"/>
        <v>#DIV/0!</v>
      </c>
      <c r="I55" s="114" t="e">
        <f t="shared" si="6"/>
        <v>#DIV/0!</v>
      </c>
      <c r="J55" s="7" t="e">
        <f t="shared" si="4"/>
        <v>#DIV/0!</v>
      </c>
      <c r="K55" s="6"/>
      <c r="L55" s="7"/>
    </row>
    <row r="56" spans="1:12" x14ac:dyDescent="0.25">
      <c r="A56" s="9"/>
      <c r="B56" s="110">
        <v>14</v>
      </c>
      <c r="C56" s="111" t="e">
        <f>+C22/Simulador!$F$29</f>
        <v>#DIV/0!</v>
      </c>
      <c r="D56" s="112" t="e">
        <f t="shared" si="0"/>
        <v>#DIV/0!</v>
      </c>
      <c r="E56" s="113" t="e">
        <f t="shared" si="1"/>
        <v>#DIV/0!</v>
      </c>
      <c r="F56" s="112" t="e">
        <f t="shared" si="2"/>
        <v>#DIV/0!</v>
      </c>
      <c r="G56" s="113" t="e">
        <f t="shared" si="3"/>
        <v>#DIV/0!</v>
      </c>
      <c r="H56" s="113" t="e">
        <f t="shared" si="5"/>
        <v>#DIV/0!</v>
      </c>
      <c r="I56" s="114" t="e">
        <f t="shared" si="6"/>
        <v>#DIV/0!</v>
      </c>
      <c r="J56" s="7" t="e">
        <f t="shared" si="4"/>
        <v>#DIV/0!</v>
      </c>
      <c r="K56" s="6"/>
      <c r="L56" s="7"/>
    </row>
    <row r="57" spans="1:12" x14ac:dyDescent="0.25">
      <c r="A57" s="9"/>
      <c r="B57" s="110">
        <v>15</v>
      </c>
      <c r="C57" s="111" t="e">
        <f>+C23/Simulador!$F$29</f>
        <v>#DIV/0!</v>
      </c>
      <c r="D57" s="112" t="e">
        <f t="shared" si="0"/>
        <v>#DIV/0!</v>
      </c>
      <c r="E57" s="113" t="e">
        <f t="shared" si="1"/>
        <v>#DIV/0!</v>
      </c>
      <c r="F57" s="112" t="e">
        <f t="shared" si="2"/>
        <v>#DIV/0!</v>
      </c>
      <c r="G57" s="113" t="e">
        <f t="shared" si="3"/>
        <v>#DIV/0!</v>
      </c>
      <c r="H57" s="113" t="e">
        <f t="shared" si="5"/>
        <v>#DIV/0!</v>
      </c>
      <c r="I57" s="114" t="e">
        <f t="shared" si="6"/>
        <v>#DIV/0!</v>
      </c>
      <c r="J57" s="7" t="e">
        <f t="shared" si="4"/>
        <v>#DIV/0!</v>
      </c>
      <c r="K57" s="6"/>
      <c r="L57" s="7"/>
    </row>
    <row r="58" spans="1:12" x14ac:dyDescent="0.25">
      <c r="A58" s="9"/>
      <c r="B58" s="110">
        <v>16</v>
      </c>
      <c r="C58" s="111" t="e">
        <f>+C24/Simulador!$F$29</f>
        <v>#DIV/0!</v>
      </c>
      <c r="D58" s="112" t="e">
        <f t="shared" si="0"/>
        <v>#DIV/0!</v>
      </c>
      <c r="E58" s="113" t="e">
        <f t="shared" si="1"/>
        <v>#DIV/0!</v>
      </c>
      <c r="F58" s="112" t="e">
        <f t="shared" si="2"/>
        <v>#DIV/0!</v>
      </c>
      <c r="G58" s="113" t="e">
        <f t="shared" si="3"/>
        <v>#DIV/0!</v>
      </c>
      <c r="H58" s="113" t="e">
        <f t="shared" si="5"/>
        <v>#DIV/0!</v>
      </c>
      <c r="I58" s="114" t="e">
        <f t="shared" si="6"/>
        <v>#DIV/0!</v>
      </c>
      <c r="J58" s="7" t="e">
        <f t="shared" si="4"/>
        <v>#DIV/0!</v>
      </c>
      <c r="K58" s="6"/>
      <c r="L58" s="7"/>
    </row>
    <row r="59" spans="1:12" x14ac:dyDescent="0.25">
      <c r="A59" s="9"/>
      <c r="B59" s="110">
        <v>17</v>
      </c>
      <c r="C59" s="111" t="e">
        <f>+C25/Simulador!$F$29</f>
        <v>#DIV/0!</v>
      </c>
      <c r="D59" s="112" t="e">
        <f t="shared" si="0"/>
        <v>#DIV/0!</v>
      </c>
      <c r="E59" s="113" t="e">
        <f t="shared" si="1"/>
        <v>#DIV/0!</v>
      </c>
      <c r="F59" s="112" t="e">
        <f t="shared" si="2"/>
        <v>#DIV/0!</v>
      </c>
      <c r="G59" s="113" t="e">
        <f t="shared" si="3"/>
        <v>#DIV/0!</v>
      </c>
      <c r="H59" s="113" t="e">
        <f t="shared" si="5"/>
        <v>#DIV/0!</v>
      </c>
      <c r="I59" s="114" t="e">
        <f t="shared" si="6"/>
        <v>#DIV/0!</v>
      </c>
      <c r="J59" s="7" t="e">
        <f t="shared" si="4"/>
        <v>#DIV/0!</v>
      </c>
      <c r="K59" s="6"/>
      <c r="L59" s="7"/>
    </row>
    <row r="60" spans="1:12" x14ac:dyDescent="0.25">
      <c r="A60" s="9"/>
      <c r="B60" s="110">
        <v>18</v>
      </c>
      <c r="C60" s="111" t="e">
        <f>+C26/Simulador!$F$29</f>
        <v>#DIV/0!</v>
      </c>
      <c r="D60" s="112" t="e">
        <f t="shared" si="0"/>
        <v>#DIV/0!</v>
      </c>
      <c r="E60" s="113" t="e">
        <f t="shared" si="1"/>
        <v>#DIV/0!</v>
      </c>
      <c r="F60" s="112" t="e">
        <f t="shared" si="2"/>
        <v>#DIV/0!</v>
      </c>
      <c r="G60" s="113" t="e">
        <f t="shared" si="3"/>
        <v>#DIV/0!</v>
      </c>
      <c r="H60" s="113" t="e">
        <f t="shared" si="5"/>
        <v>#DIV/0!</v>
      </c>
      <c r="I60" s="114" t="e">
        <f t="shared" si="6"/>
        <v>#DIV/0!</v>
      </c>
      <c r="J60" s="7" t="e">
        <f t="shared" si="4"/>
        <v>#DIV/0!</v>
      </c>
      <c r="K60" s="6"/>
      <c r="L60" s="7"/>
    </row>
    <row r="61" spans="1:12" x14ac:dyDescent="0.25">
      <c r="A61" s="9"/>
      <c r="B61" s="110">
        <v>19</v>
      </c>
      <c r="C61" s="111" t="e">
        <f>+C27/Simulador!$F$29</f>
        <v>#DIV/0!</v>
      </c>
      <c r="D61" s="112" t="e">
        <f t="shared" si="0"/>
        <v>#DIV/0!</v>
      </c>
      <c r="E61" s="113" t="e">
        <f t="shared" si="1"/>
        <v>#DIV/0!</v>
      </c>
      <c r="F61" s="112" t="e">
        <f t="shared" si="2"/>
        <v>#DIV/0!</v>
      </c>
      <c r="G61" s="113" t="e">
        <f t="shared" si="3"/>
        <v>#DIV/0!</v>
      </c>
      <c r="H61" s="113" t="e">
        <f t="shared" si="5"/>
        <v>#DIV/0!</v>
      </c>
      <c r="I61" s="114" t="e">
        <f t="shared" si="6"/>
        <v>#DIV/0!</v>
      </c>
      <c r="J61" s="7" t="e">
        <f t="shared" si="4"/>
        <v>#DIV/0!</v>
      </c>
      <c r="K61" s="6"/>
      <c r="L61" s="7"/>
    </row>
    <row r="62" spans="1:12" x14ac:dyDescent="0.25">
      <c r="A62" s="9"/>
      <c r="B62" s="110">
        <v>20</v>
      </c>
      <c r="C62" s="111" t="e">
        <f>+C28/Simulador!$F$29</f>
        <v>#DIV/0!</v>
      </c>
      <c r="D62" s="112" t="e">
        <f t="shared" si="0"/>
        <v>#DIV/0!</v>
      </c>
      <c r="E62" s="113" t="e">
        <f t="shared" si="1"/>
        <v>#DIV/0!</v>
      </c>
      <c r="F62" s="112" t="e">
        <f t="shared" si="2"/>
        <v>#DIV/0!</v>
      </c>
      <c r="G62" s="113" t="e">
        <f t="shared" si="3"/>
        <v>#DIV/0!</v>
      </c>
      <c r="H62" s="113" t="e">
        <f t="shared" si="5"/>
        <v>#DIV/0!</v>
      </c>
      <c r="I62" s="114" t="e">
        <f t="shared" si="6"/>
        <v>#DIV/0!</v>
      </c>
      <c r="J62" s="7" t="e">
        <f t="shared" si="4"/>
        <v>#DIV/0!</v>
      </c>
      <c r="K62" s="6"/>
      <c r="L62" s="7"/>
    </row>
    <row r="63" spans="1:12" x14ac:dyDescent="0.25">
      <c r="A63" s="9"/>
      <c r="B63" s="110">
        <v>21</v>
      </c>
      <c r="C63" s="111" t="e">
        <f>+C29/Simulador!$F$29</f>
        <v>#DIV/0!</v>
      </c>
      <c r="D63" s="112" t="e">
        <f t="shared" si="0"/>
        <v>#DIV/0!</v>
      </c>
      <c r="E63" s="113" t="e">
        <f t="shared" si="1"/>
        <v>#DIV/0!</v>
      </c>
      <c r="F63" s="112" t="e">
        <f t="shared" si="2"/>
        <v>#DIV/0!</v>
      </c>
      <c r="G63" s="113" t="e">
        <f t="shared" si="3"/>
        <v>#DIV/0!</v>
      </c>
      <c r="H63" s="113" t="e">
        <f t="shared" si="5"/>
        <v>#DIV/0!</v>
      </c>
      <c r="I63" s="114" t="e">
        <f t="shared" si="6"/>
        <v>#DIV/0!</v>
      </c>
      <c r="J63" s="7" t="e">
        <f t="shared" si="4"/>
        <v>#DIV/0!</v>
      </c>
      <c r="K63" s="6"/>
      <c r="L63" s="7"/>
    </row>
    <row r="64" spans="1:12" x14ac:dyDescent="0.25">
      <c r="A64" s="9"/>
      <c r="B64" s="110">
        <v>22</v>
      </c>
      <c r="C64" s="111" t="e">
        <f>+C30/Simulador!$F$29</f>
        <v>#DIV/0!</v>
      </c>
      <c r="D64" s="112" t="e">
        <f t="shared" si="0"/>
        <v>#DIV/0!</v>
      </c>
      <c r="E64" s="113" t="e">
        <f t="shared" si="1"/>
        <v>#DIV/0!</v>
      </c>
      <c r="F64" s="112" t="e">
        <f t="shared" si="2"/>
        <v>#DIV/0!</v>
      </c>
      <c r="G64" s="113" t="e">
        <f t="shared" si="3"/>
        <v>#DIV/0!</v>
      </c>
      <c r="H64" s="113" t="e">
        <f t="shared" si="5"/>
        <v>#DIV/0!</v>
      </c>
      <c r="I64" s="114" t="e">
        <f t="shared" si="6"/>
        <v>#DIV/0!</v>
      </c>
      <c r="J64" s="7" t="e">
        <f t="shared" si="4"/>
        <v>#DIV/0!</v>
      </c>
      <c r="K64" s="6"/>
      <c r="L64" s="7"/>
    </row>
    <row r="65" spans="1:12" x14ac:dyDescent="0.25">
      <c r="A65" s="9"/>
      <c r="B65" s="110">
        <v>23</v>
      </c>
      <c r="C65" s="111" t="e">
        <f>+C31/Simulador!$F$29</f>
        <v>#DIV/0!</v>
      </c>
      <c r="D65" s="112" t="e">
        <f t="shared" si="0"/>
        <v>#DIV/0!</v>
      </c>
      <c r="E65" s="113" t="e">
        <f t="shared" si="1"/>
        <v>#DIV/0!</v>
      </c>
      <c r="F65" s="112" t="e">
        <f t="shared" si="2"/>
        <v>#DIV/0!</v>
      </c>
      <c r="G65" s="113" t="e">
        <f t="shared" si="3"/>
        <v>#DIV/0!</v>
      </c>
      <c r="H65" s="113" t="e">
        <f t="shared" si="5"/>
        <v>#DIV/0!</v>
      </c>
      <c r="I65" s="114" t="e">
        <f t="shared" si="6"/>
        <v>#DIV/0!</v>
      </c>
      <c r="J65" s="7" t="e">
        <f t="shared" si="4"/>
        <v>#DIV/0!</v>
      </c>
      <c r="K65" s="6"/>
      <c r="L65" s="7"/>
    </row>
    <row r="66" spans="1:12" x14ac:dyDescent="0.25">
      <c r="A66" s="9"/>
      <c r="B66" s="110">
        <v>24</v>
      </c>
      <c r="C66" s="111" t="e">
        <f>+C32/Simulador!$F$29</f>
        <v>#DIV/0!</v>
      </c>
      <c r="D66" s="112" t="e">
        <f t="shared" si="0"/>
        <v>#DIV/0!</v>
      </c>
      <c r="E66" s="113" t="e">
        <f t="shared" si="1"/>
        <v>#DIV/0!</v>
      </c>
      <c r="F66" s="112" t="e">
        <f t="shared" si="2"/>
        <v>#DIV/0!</v>
      </c>
      <c r="G66" s="113" t="e">
        <f t="shared" si="3"/>
        <v>#DIV/0!</v>
      </c>
      <c r="H66" s="113" t="e">
        <f t="shared" si="5"/>
        <v>#DIV/0!</v>
      </c>
      <c r="I66" s="114" t="e">
        <f t="shared" si="6"/>
        <v>#DIV/0!</v>
      </c>
      <c r="J66" s="7" t="e">
        <f t="shared" si="4"/>
        <v>#DIV/0!</v>
      </c>
      <c r="K66" s="6"/>
      <c r="L66" s="7"/>
    </row>
    <row r="67" spans="1:12" x14ac:dyDescent="0.25">
      <c r="A67" s="9"/>
      <c r="B67" s="110">
        <v>25</v>
      </c>
      <c r="C67" s="111" t="e">
        <f>+C33/Simulador!$F$29</f>
        <v>#DIV/0!</v>
      </c>
      <c r="D67" s="112" t="e">
        <f t="shared" si="0"/>
        <v>#DIV/0!</v>
      </c>
      <c r="E67" s="113" t="e">
        <f t="shared" si="1"/>
        <v>#DIV/0!</v>
      </c>
      <c r="F67" s="112" t="e">
        <f t="shared" si="2"/>
        <v>#DIV/0!</v>
      </c>
      <c r="G67" s="113" t="e">
        <f t="shared" si="3"/>
        <v>#DIV/0!</v>
      </c>
      <c r="H67" s="113" t="e">
        <f t="shared" si="5"/>
        <v>#DIV/0!</v>
      </c>
      <c r="I67" s="114" t="e">
        <f t="shared" si="6"/>
        <v>#DIV/0!</v>
      </c>
      <c r="J67" s="7" t="e">
        <f t="shared" si="4"/>
        <v>#DIV/0!</v>
      </c>
      <c r="K67" s="6"/>
      <c r="L67" s="7"/>
    </row>
    <row r="68" spans="1:12" x14ac:dyDescent="0.25">
      <c r="A68" s="9"/>
      <c r="B68" s="110">
        <v>26</v>
      </c>
      <c r="C68" s="111" t="e">
        <f>+C34/Simulador!$F$29</f>
        <v>#DIV/0!</v>
      </c>
      <c r="D68" s="112" t="e">
        <f t="shared" si="0"/>
        <v>#DIV/0!</v>
      </c>
      <c r="E68" s="113" t="e">
        <f t="shared" si="1"/>
        <v>#DIV/0!</v>
      </c>
      <c r="F68" s="112" t="e">
        <f t="shared" si="2"/>
        <v>#DIV/0!</v>
      </c>
      <c r="G68" s="113" t="e">
        <f t="shared" si="3"/>
        <v>#DIV/0!</v>
      </c>
      <c r="H68" s="113" t="e">
        <f t="shared" si="5"/>
        <v>#DIV/0!</v>
      </c>
      <c r="I68" s="114" t="e">
        <f t="shared" si="6"/>
        <v>#DIV/0!</v>
      </c>
      <c r="J68" s="7" t="e">
        <f t="shared" si="4"/>
        <v>#DIV/0!</v>
      </c>
      <c r="K68" s="6"/>
      <c r="L68" s="7"/>
    </row>
    <row r="69" spans="1:12" x14ac:dyDescent="0.25">
      <c r="A69" s="9"/>
      <c r="B69" s="110">
        <v>27</v>
      </c>
      <c r="C69" s="111" t="e">
        <f>+C35/Simulador!$F$29</f>
        <v>#DIV/0!</v>
      </c>
      <c r="D69" s="112" t="e">
        <f t="shared" si="0"/>
        <v>#DIV/0!</v>
      </c>
      <c r="E69" s="113" t="e">
        <f t="shared" si="1"/>
        <v>#DIV/0!</v>
      </c>
      <c r="F69" s="112" t="e">
        <f t="shared" si="2"/>
        <v>#DIV/0!</v>
      </c>
      <c r="G69" s="113" t="e">
        <f t="shared" si="3"/>
        <v>#DIV/0!</v>
      </c>
      <c r="H69" s="113" t="e">
        <f t="shared" si="5"/>
        <v>#DIV/0!</v>
      </c>
      <c r="I69" s="114" t="e">
        <f t="shared" si="6"/>
        <v>#DIV/0!</v>
      </c>
      <c r="J69" s="7" t="e">
        <f t="shared" si="4"/>
        <v>#DIV/0!</v>
      </c>
      <c r="K69" s="6"/>
      <c r="L69" s="7"/>
    </row>
    <row r="70" spans="1:12" x14ac:dyDescent="0.25">
      <c r="A70" s="9"/>
      <c r="B70" s="110">
        <v>28</v>
      </c>
      <c r="C70" s="111" t="e">
        <f>+C36/Simulador!$F$29</f>
        <v>#DIV/0!</v>
      </c>
      <c r="D70" s="112" t="e">
        <f t="shared" si="0"/>
        <v>#DIV/0!</v>
      </c>
      <c r="E70" s="113" t="e">
        <f t="shared" si="1"/>
        <v>#DIV/0!</v>
      </c>
      <c r="F70" s="112" t="e">
        <f t="shared" si="2"/>
        <v>#DIV/0!</v>
      </c>
      <c r="G70" s="113" t="e">
        <f t="shared" si="3"/>
        <v>#DIV/0!</v>
      </c>
      <c r="H70" s="113" t="e">
        <f t="shared" si="5"/>
        <v>#DIV/0!</v>
      </c>
      <c r="I70" s="114" t="e">
        <f t="shared" si="6"/>
        <v>#DIV/0!</v>
      </c>
      <c r="J70" s="7" t="e">
        <f t="shared" si="4"/>
        <v>#DIV/0!</v>
      </c>
      <c r="K70" s="6"/>
      <c r="L70" s="7"/>
    </row>
    <row r="71" spans="1:12" x14ac:dyDescent="0.25">
      <c r="A71" s="9"/>
      <c r="B71" s="110">
        <v>29</v>
      </c>
      <c r="C71" s="111" t="e">
        <f>+C37/Simulador!$F$29</f>
        <v>#DIV/0!</v>
      </c>
      <c r="D71" s="112" t="e">
        <f t="shared" si="0"/>
        <v>#DIV/0!</v>
      </c>
      <c r="E71" s="113" t="e">
        <f t="shared" si="1"/>
        <v>#DIV/0!</v>
      </c>
      <c r="F71" s="112" t="e">
        <f t="shared" si="2"/>
        <v>#DIV/0!</v>
      </c>
      <c r="G71" s="113" t="e">
        <f t="shared" si="3"/>
        <v>#DIV/0!</v>
      </c>
      <c r="H71" s="113" t="e">
        <f t="shared" si="5"/>
        <v>#DIV/0!</v>
      </c>
      <c r="I71" s="114" t="e">
        <f t="shared" si="6"/>
        <v>#DIV/0!</v>
      </c>
      <c r="J71" s="7" t="e">
        <f t="shared" si="4"/>
        <v>#DIV/0!</v>
      </c>
      <c r="K71" s="6"/>
      <c r="L71" s="7"/>
    </row>
    <row r="72" spans="1:12" x14ac:dyDescent="0.25">
      <c r="A72" s="9"/>
      <c r="B72" s="110">
        <v>30</v>
      </c>
      <c r="C72" s="111" t="e">
        <f>+C38/Simulador!$F$29</f>
        <v>#DIV/0!</v>
      </c>
      <c r="D72" s="112" t="e">
        <f t="shared" si="0"/>
        <v>#DIV/0!</v>
      </c>
      <c r="E72" s="113" t="e">
        <f t="shared" si="1"/>
        <v>#DIV/0!</v>
      </c>
      <c r="F72" s="112" t="e">
        <f t="shared" si="2"/>
        <v>#DIV/0!</v>
      </c>
      <c r="G72" s="113" t="e">
        <f t="shared" si="3"/>
        <v>#DIV/0!</v>
      </c>
      <c r="H72" s="113" t="e">
        <f t="shared" si="5"/>
        <v>#DIV/0!</v>
      </c>
      <c r="I72" s="114" t="e">
        <f t="shared" si="6"/>
        <v>#DIV/0!</v>
      </c>
      <c r="J72" s="7" t="e">
        <f t="shared" si="4"/>
        <v>#DIV/0!</v>
      </c>
      <c r="K72" s="6"/>
      <c r="L72" s="7"/>
    </row>
    <row r="73" spans="1:12" x14ac:dyDescent="0.25">
      <c r="A73" s="9"/>
      <c r="B73" s="89"/>
      <c r="C73" s="90"/>
      <c r="D73" s="90"/>
      <c r="E73" s="90"/>
      <c r="F73" s="90"/>
      <c r="G73" s="90"/>
      <c r="H73" s="53"/>
      <c r="I73" s="90"/>
      <c r="J73" s="7"/>
      <c r="K73" s="6"/>
      <c r="L73" s="7"/>
    </row>
    <row r="74" spans="1:12" x14ac:dyDescent="0.25">
      <c r="A74" s="9"/>
      <c r="B74" s="6"/>
      <c r="C74" s="6"/>
      <c r="D74" s="6"/>
      <c r="E74" s="6"/>
      <c r="F74" s="6"/>
      <c r="G74" s="6"/>
      <c r="H74" s="6"/>
      <c r="I74" s="6"/>
      <c r="J74" s="7"/>
      <c r="K74" s="6"/>
      <c r="L74" s="7"/>
    </row>
    <row r="75" spans="1:12" x14ac:dyDescent="0.25">
      <c r="A75" s="9"/>
      <c r="B75" s="89"/>
      <c r="C75" s="90"/>
      <c r="D75" s="90"/>
      <c r="E75" s="90"/>
      <c r="F75" s="90"/>
      <c r="G75" s="90"/>
      <c r="H75" s="53"/>
      <c r="I75" s="90"/>
      <c r="J75" s="7"/>
      <c r="K75" s="6"/>
      <c r="L75" s="7"/>
    </row>
    <row r="76" spans="1:12" x14ac:dyDescent="0.25">
      <c r="A76" s="9"/>
      <c r="B76" s="6"/>
      <c r="C76" s="6"/>
      <c r="D76" s="6"/>
      <c r="E76" s="6"/>
      <c r="F76" s="6"/>
      <c r="G76" s="6"/>
      <c r="H76" s="6"/>
      <c r="I76" s="6"/>
      <c r="J76" s="7"/>
      <c r="K76" s="6"/>
      <c r="L76" s="7"/>
    </row>
    <row r="77" spans="1:12" x14ac:dyDescent="0.25">
      <c r="A77" s="9"/>
      <c r="B77" s="89"/>
      <c r="C77" s="90"/>
      <c r="D77" s="90"/>
      <c r="E77" s="90"/>
      <c r="F77" s="90"/>
      <c r="G77" s="90"/>
      <c r="H77" s="53"/>
      <c r="I77" s="90"/>
      <c r="J77" s="7"/>
      <c r="K77" s="6"/>
      <c r="L77" s="7"/>
    </row>
    <row r="78" spans="1:12" x14ac:dyDescent="0.25">
      <c r="A78" s="9"/>
      <c r="B78" s="6"/>
      <c r="C78" s="6"/>
      <c r="D78" s="6"/>
      <c r="E78" s="6"/>
      <c r="F78" s="6"/>
      <c r="G78" s="6"/>
      <c r="H78" s="6"/>
      <c r="I78" s="6"/>
      <c r="J78" s="7"/>
      <c r="K78" s="6"/>
      <c r="L78" s="7"/>
    </row>
    <row r="79" spans="1:12" x14ac:dyDescent="0.25">
      <c r="A79" s="9"/>
      <c r="B79" s="89"/>
      <c r="C79" s="90"/>
      <c r="D79" s="90"/>
      <c r="E79" s="90"/>
      <c r="F79" s="90"/>
      <c r="G79" s="90"/>
      <c r="H79" s="53"/>
      <c r="I79" s="90"/>
      <c r="J79" s="7"/>
      <c r="K79" s="6"/>
      <c r="L79" s="7"/>
    </row>
    <row r="80" spans="1:12" x14ac:dyDescent="0.25">
      <c r="A80" s="9"/>
      <c r="B80" s="6"/>
      <c r="C80" s="6"/>
      <c r="D80" s="6"/>
      <c r="E80" s="6"/>
      <c r="F80" s="6"/>
      <c r="G80" s="6"/>
      <c r="H80" s="6"/>
      <c r="I80" s="6"/>
      <c r="J80" s="7"/>
      <c r="K80" s="6"/>
      <c r="L80" s="7"/>
    </row>
    <row r="81" spans="1:12" x14ac:dyDescent="0.25">
      <c r="A81" s="9"/>
      <c r="B81" s="89"/>
      <c r="C81" s="90"/>
      <c r="D81" s="90"/>
      <c r="E81" s="90"/>
      <c r="F81" s="90"/>
      <c r="G81" s="90"/>
      <c r="H81" s="53"/>
      <c r="I81" s="90"/>
      <c r="J81" s="7"/>
      <c r="K81" s="6"/>
      <c r="L81" s="7"/>
    </row>
    <row r="82" spans="1:12" x14ac:dyDescent="0.25">
      <c r="A82" s="9"/>
      <c r="B82" s="6"/>
      <c r="C82" s="6"/>
      <c r="D82" s="6"/>
      <c r="E82" s="6"/>
      <c r="F82" s="6"/>
      <c r="G82" s="6"/>
      <c r="H82" s="6"/>
      <c r="I82" s="6"/>
      <c r="J82" s="7"/>
      <c r="K82" s="6"/>
      <c r="L82" s="7"/>
    </row>
    <row r="83" spans="1:12" x14ac:dyDescent="0.25">
      <c r="A83" s="9"/>
      <c r="B83" s="89"/>
      <c r="C83" s="90"/>
      <c r="D83" s="90"/>
      <c r="E83" s="90"/>
      <c r="F83" s="90"/>
      <c r="G83" s="90"/>
      <c r="H83" s="53"/>
      <c r="I83" s="90"/>
      <c r="J83" s="7"/>
      <c r="K83" s="6"/>
      <c r="L83" s="7"/>
    </row>
    <row r="84" spans="1:12" x14ac:dyDescent="0.25">
      <c r="A84" s="9"/>
      <c r="B84" s="6"/>
      <c r="C84" s="6"/>
      <c r="D84" s="6"/>
      <c r="E84" s="6"/>
      <c r="F84" s="6"/>
      <c r="G84" s="6"/>
      <c r="H84" s="6"/>
      <c r="I84" s="6"/>
      <c r="J84" s="7"/>
      <c r="K84" s="6"/>
      <c r="L84" s="7"/>
    </row>
    <row r="85" spans="1:12" x14ac:dyDescent="0.25">
      <c r="A85" s="9"/>
      <c r="B85" s="89"/>
      <c r="C85" s="90"/>
      <c r="D85" s="90"/>
      <c r="E85" s="90"/>
      <c r="F85" s="90"/>
      <c r="G85" s="90"/>
      <c r="H85" s="53"/>
      <c r="I85" s="90"/>
      <c r="J85" s="7"/>
      <c r="K85" s="6"/>
      <c r="L85" s="7"/>
    </row>
    <row r="86" spans="1:12" x14ac:dyDescent="0.25">
      <c r="A86" s="9"/>
      <c r="B86" s="6"/>
      <c r="C86" s="6"/>
      <c r="D86" s="6"/>
      <c r="E86" s="6"/>
      <c r="F86" s="6"/>
      <c r="G86" s="6"/>
      <c r="H86" s="6"/>
      <c r="I86" s="6"/>
      <c r="J86" s="7"/>
      <c r="K86" s="6"/>
      <c r="L86" s="7"/>
    </row>
    <row r="87" spans="1:12" x14ac:dyDescent="0.25">
      <c r="A87" s="9"/>
      <c r="B87" s="89"/>
      <c r="C87" s="90"/>
      <c r="D87" s="90"/>
      <c r="E87" s="90"/>
      <c r="F87" s="90"/>
      <c r="G87" s="90"/>
      <c r="H87" s="53"/>
      <c r="I87" s="90"/>
      <c r="J87" s="7"/>
      <c r="K87" s="6"/>
      <c r="L87" s="7"/>
    </row>
    <row r="88" spans="1:12" x14ac:dyDescent="0.25">
      <c r="A88" s="9"/>
      <c r="B88" s="6"/>
      <c r="C88" s="6"/>
      <c r="D88" s="6"/>
      <c r="E88" s="6"/>
      <c r="F88" s="6"/>
      <c r="G88" s="6"/>
      <c r="H88" s="6"/>
      <c r="I88" s="6"/>
      <c r="J88" s="7"/>
      <c r="K88" s="6"/>
      <c r="L88" s="7"/>
    </row>
    <row r="89" spans="1:12" x14ac:dyDescent="0.25">
      <c r="A89" s="9"/>
      <c r="B89" s="89"/>
      <c r="C89" s="90"/>
      <c r="D89" s="90"/>
      <c r="E89" s="90"/>
      <c r="F89" s="90"/>
      <c r="G89" s="90"/>
      <c r="H89" s="53"/>
      <c r="I89" s="90"/>
      <c r="J89" s="7"/>
    </row>
    <row r="90" spans="1:12" ht="13.8" thickBot="1" x14ac:dyDescent="0.3">
      <c r="A90" s="59"/>
      <c r="B90" s="60"/>
      <c r="C90" s="60"/>
      <c r="D90" s="60"/>
      <c r="E90" s="60"/>
      <c r="F90" s="60"/>
      <c r="G90" s="60"/>
      <c r="H90" s="60"/>
      <c r="I90" s="60"/>
      <c r="J90" s="61"/>
    </row>
  </sheetData>
  <sheetProtection password="C1F8" sheet="1" objects="1" scenarios="1" selectLockedCells="1"/>
  <mergeCells count="2">
    <mergeCell ref="F35:H35"/>
    <mergeCell ref="F38:H38"/>
  </mergeCells>
  <phoneticPr fontId="2" type="noConversion"/>
  <conditionalFormatting sqref="B9:B38 B43:B72">
    <cfRule type="expression" dxfId="2" priority="1" stopIfTrue="1">
      <formula>$B9&lt;=$N$9</formula>
    </cfRule>
  </conditionalFormatting>
  <conditionalFormatting sqref="C43:C72 C9:C38">
    <cfRule type="expression" dxfId="1" priority="2" stopIfTrue="1">
      <formula>$B9&gt;$N$9</formula>
    </cfRule>
  </conditionalFormatting>
  <conditionalFormatting sqref="D43:I72">
    <cfRule type="expression" dxfId="0" priority="3" stopIfTrue="1">
      <formula>$B43&gt;$N$9</formula>
    </cfRule>
  </conditionalFormatting>
  <dataValidations count="2">
    <dataValidation type="whole" operator="equal" allowBlank="1" showInputMessage="1" showErrorMessage="1" sqref="N9">
      <formula1>N9</formula1>
    </dataValidation>
    <dataValidation type="decimal" operator="greaterThanOrEqual" allowBlank="1" showInputMessage="1" showErrorMessage="1" sqref="C9:C38">
      <formula1>0</formula1>
    </dataValidation>
  </dataValidations>
  <pageMargins left="0.75" right="0.75" top="1" bottom="1" header="0" footer="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9"/>
  <sheetViews>
    <sheetView showGridLines="0" topLeftCell="A11" zoomScaleNormal="100" workbookViewId="0">
      <selection activeCell="R24" sqref="R24:W24"/>
    </sheetView>
  </sheetViews>
  <sheetFormatPr baseColWidth="10" defaultColWidth="11.44140625" defaultRowHeight="13.2" x14ac:dyDescent="0.25"/>
  <cols>
    <col min="1" max="1" width="3.109375" style="179" customWidth="1"/>
    <col min="2" max="48" width="4.33203125" style="179" customWidth="1"/>
    <col min="49" max="16384" width="11.44140625" style="179"/>
  </cols>
  <sheetData>
    <row r="1" spans="1:40" x14ac:dyDescent="0.25">
      <c r="AL1" s="180"/>
      <c r="AM1" s="201">
        <v>42339</v>
      </c>
      <c r="AN1" s="180"/>
    </row>
    <row r="2" spans="1:40" ht="15.6" x14ac:dyDescent="0.3">
      <c r="A2" s="19"/>
      <c r="B2" s="20" t="s">
        <v>219</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180"/>
      <c r="AM2" s="202">
        <v>42735</v>
      </c>
      <c r="AN2" s="180"/>
    </row>
    <row r="3" spans="1:40" ht="13.8" thickBot="1" x14ac:dyDescent="0.3">
      <c r="AE3" s="181"/>
      <c r="AL3" s="180"/>
      <c r="AM3" s="180"/>
      <c r="AN3" s="180"/>
    </row>
    <row r="4" spans="1:40" s="182" customFormat="1" ht="176.25" customHeight="1" thickBot="1" x14ac:dyDescent="0.3">
      <c r="B4" s="281" t="s">
        <v>220</v>
      </c>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3"/>
      <c r="AL4" s="183"/>
      <c r="AM4" s="183"/>
      <c r="AN4" s="183"/>
    </row>
    <row r="6" spans="1:40" x14ac:dyDescent="0.25">
      <c r="AE6" s="181"/>
    </row>
    <row r="7" spans="1:40" ht="13.8" thickBot="1" x14ac:dyDescent="0.3"/>
    <row r="8" spans="1:40" ht="13.8" thickBot="1" x14ac:dyDescent="0.3">
      <c r="B8" s="239" t="s">
        <v>221</v>
      </c>
      <c r="C8" s="240"/>
      <c r="D8" s="240"/>
      <c r="E8" s="240"/>
      <c r="F8" s="240"/>
      <c r="G8" s="240"/>
      <c r="H8" s="240"/>
      <c r="I8" s="240"/>
      <c r="J8" s="240"/>
      <c r="K8" s="240"/>
      <c r="L8" s="240"/>
      <c r="M8" s="241"/>
      <c r="N8" s="284"/>
      <c r="O8" s="285"/>
      <c r="P8" s="285"/>
      <c r="Q8" s="285"/>
      <c r="R8" s="285"/>
      <c r="S8" s="286"/>
      <c r="T8" s="200" t="str">
        <f>IF(N8=0,"",IF(OR(N8&lt;$AM$1,N8&gt;$AM$2),"La fecha de presentación no está comprendida en el beneficio adicional",""))</f>
        <v/>
      </c>
      <c r="X8" s="184"/>
    </row>
    <row r="9" spans="1:40" ht="13.8" thickBot="1" x14ac:dyDescent="0.3"/>
    <row r="10" spans="1:40" ht="13.5" customHeight="1" thickBot="1" x14ac:dyDescent="0.3">
      <c r="B10" s="239" t="s">
        <v>222</v>
      </c>
      <c r="C10" s="240"/>
      <c r="D10" s="240"/>
      <c r="E10" s="240"/>
      <c r="F10" s="240"/>
      <c r="G10" s="240"/>
      <c r="H10" s="240"/>
      <c r="I10" s="240"/>
      <c r="J10" s="240"/>
      <c r="K10" s="240"/>
      <c r="L10" s="240"/>
      <c r="M10" s="241"/>
      <c r="N10" s="275"/>
      <c r="O10" s="276"/>
      <c r="P10" s="276"/>
      <c r="Q10" s="276"/>
      <c r="R10" s="276"/>
      <c r="S10" s="277"/>
      <c r="T10" s="287" t="str">
        <f>IF(Simulador!C29=0,"",IF(SUM(N10,N12,N14)/Simulador!C29&gt;=0.75,"",IF(SUM(N10,N12,N14)=0,"","Para obtener un incremento en el porcentaje de exoneración de IRAE, la inversión entre el 1/6/15 y el 31/12/2017 debe representar al menos el 75% de la inversión total comprometida en el proyecto")))</f>
        <v/>
      </c>
      <c r="U10" s="287"/>
      <c r="V10" s="287"/>
      <c r="W10" s="287"/>
      <c r="X10" s="287"/>
      <c r="Y10" s="287"/>
      <c r="Z10" s="287"/>
      <c r="AA10" s="287"/>
      <c r="AB10" s="287"/>
      <c r="AC10" s="287"/>
      <c r="AD10" s="287"/>
      <c r="AE10" s="287"/>
      <c r="AF10" s="287"/>
      <c r="AG10" s="287"/>
      <c r="AH10" s="287"/>
      <c r="AI10" s="287"/>
    </row>
    <row r="11" spans="1:40" ht="13.8" thickBot="1" x14ac:dyDescent="0.3">
      <c r="N11" s="185"/>
      <c r="O11" s="185"/>
      <c r="P11" s="185"/>
      <c r="Q11" s="185"/>
      <c r="R11" s="185"/>
      <c r="S11" s="185"/>
      <c r="T11" s="287"/>
      <c r="U11" s="287"/>
      <c r="V11" s="287"/>
      <c r="W11" s="287"/>
      <c r="X11" s="287"/>
      <c r="Y11" s="287"/>
      <c r="Z11" s="287"/>
      <c r="AA11" s="287"/>
      <c r="AB11" s="287"/>
      <c r="AC11" s="287"/>
      <c r="AD11" s="287"/>
      <c r="AE11" s="287"/>
      <c r="AF11" s="287"/>
      <c r="AG11" s="287"/>
      <c r="AH11" s="287"/>
      <c r="AI11" s="287"/>
    </row>
    <row r="12" spans="1:40" ht="13.8" thickBot="1" x14ac:dyDescent="0.3">
      <c r="B12" s="239" t="s">
        <v>223</v>
      </c>
      <c r="C12" s="240"/>
      <c r="D12" s="240"/>
      <c r="E12" s="240"/>
      <c r="F12" s="240"/>
      <c r="G12" s="240"/>
      <c r="H12" s="240"/>
      <c r="I12" s="240"/>
      <c r="J12" s="240"/>
      <c r="K12" s="240"/>
      <c r="L12" s="240"/>
      <c r="M12" s="241"/>
      <c r="N12" s="275"/>
      <c r="O12" s="276"/>
      <c r="P12" s="276"/>
      <c r="Q12" s="276"/>
      <c r="R12" s="276"/>
      <c r="S12" s="277"/>
      <c r="T12" s="287"/>
      <c r="U12" s="287"/>
      <c r="V12" s="287"/>
      <c r="W12" s="287"/>
      <c r="X12" s="287"/>
      <c r="Y12" s="287"/>
      <c r="Z12" s="287"/>
      <c r="AA12" s="287"/>
      <c r="AB12" s="287"/>
      <c r="AC12" s="287"/>
      <c r="AD12" s="287"/>
      <c r="AE12" s="287"/>
      <c r="AF12" s="287"/>
      <c r="AG12" s="287"/>
      <c r="AH12" s="287"/>
      <c r="AI12" s="287"/>
    </row>
    <row r="13" spans="1:40" ht="13.8" thickBot="1" x14ac:dyDescent="0.3">
      <c r="N13" s="185"/>
      <c r="O13" s="185"/>
      <c r="P13" s="185"/>
      <c r="Q13" s="185"/>
      <c r="R13" s="185"/>
      <c r="S13" s="185"/>
      <c r="T13" s="287"/>
      <c r="U13" s="287"/>
      <c r="V13" s="287"/>
      <c r="W13" s="287"/>
      <c r="X13" s="287"/>
      <c r="Y13" s="287"/>
      <c r="Z13" s="287"/>
      <c r="AA13" s="287"/>
      <c r="AB13" s="287"/>
      <c r="AC13" s="287"/>
      <c r="AD13" s="287"/>
      <c r="AE13" s="287"/>
      <c r="AF13" s="287"/>
      <c r="AG13" s="287"/>
      <c r="AH13" s="287"/>
      <c r="AI13" s="287"/>
    </row>
    <row r="14" spans="1:40" ht="13.8" thickBot="1" x14ac:dyDescent="0.3">
      <c r="B14" s="239" t="s">
        <v>224</v>
      </c>
      <c r="C14" s="240"/>
      <c r="D14" s="240"/>
      <c r="E14" s="240"/>
      <c r="F14" s="240"/>
      <c r="G14" s="240"/>
      <c r="H14" s="240"/>
      <c r="I14" s="240"/>
      <c r="J14" s="240"/>
      <c r="K14" s="240"/>
      <c r="L14" s="240"/>
      <c r="M14" s="241"/>
      <c r="N14" s="275"/>
      <c r="O14" s="276"/>
      <c r="P14" s="276"/>
      <c r="Q14" s="276"/>
      <c r="R14" s="276"/>
      <c r="S14" s="277"/>
      <c r="T14" s="287"/>
      <c r="U14" s="287"/>
      <c r="V14" s="287"/>
      <c r="W14" s="287"/>
      <c r="X14" s="287"/>
      <c r="Y14" s="287"/>
      <c r="Z14" s="287"/>
      <c r="AA14" s="287"/>
      <c r="AB14" s="287"/>
      <c r="AC14" s="287"/>
      <c r="AD14" s="287"/>
      <c r="AE14" s="287"/>
      <c r="AF14" s="287"/>
      <c r="AG14" s="287"/>
      <c r="AH14" s="287"/>
      <c r="AI14" s="287"/>
    </row>
    <row r="15" spans="1:40" ht="13.8" thickBot="1" x14ac:dyDescent="0.3">
      <c r="T15" s="186"/>
      <c r="U15" s="186"/>
      <c r="V15" s="186"/>
      <c r="W15" s="186"/>
      <c r="X15" s="186"/>
      <c r="Y15" s="186"/>
      <c r="Z15" s="186"/>
      <c r="AA15" s="186"/>
      <c r="AB15" s="186"/>
      <c r="AC15" s="186"/>
      <c r="AD15" s="186"/>
      <c r="AE15" s="186"/>
      <c r="AF15" s="186"/>
      <c r="AG15" s="186"/>
      <c r="AH15" s="186"/>
      <c r="AI15" s="186"/>
    </row>
    <row r="16" spans="1:40" ht="13.8" thickBot="1" x14ac:dyDescent="0.3">
      <c r="B16" s="239" t="s">
        <v>225</v>
      </c>
      <c r="C16" s="240"/>
      <c r="D16" s="240"/>
      <c r="E16" s="240"/>
      <c r="F16" s="240"/>
      <c r="G16" s="240"/>
      <c r="H16" s="240"/>
      <c r="I16" s="240"/>
      <c r="J16" s="240"/>
      <c r="K16" s="240"/>
      <c r="L16" s="240"/>
      <c r="M16" s="241"/>
      <c r="N16" s="275"/>
      <c r="O16" s="276"/>
      <c r="P16" s="276"/>
      <c r="Q16" s="276"/>
      <c r="R16" s="276"/>
      <c r="S16" s="277"/>
      <c r="T16" s="187"/>
      <c r="U16" s="186"/>
      <c r="V16" s="186"/>
      <c r="W16" s="186"/>
      <c r="X16" s="186"/>
      <c r="Y16" s="186"/>
      <c r="Z16" s="186"/>
      <c r="AA16" s="186"/>
      <c r="AB16" s="186"/>
      <c r="AC16" s="186"/>
      <c r="AD16" s="186"/>
      <c r="AE16" s="186"/>
      <c r="AF16" s="186"/>
      <c r="AG16" s="186"/>
      <c r="AH16" s="186"/>
      <c r="AI16" s="186"/>
    </row>
    <row r="17" spans="2:39" ht="13.8" thickBot="1" x14ac:dyDescent="0.3"/>
    <row r="18" spans="2:39" ht="13.8" thickBot="1" x14ac:dyDescent="0.3">
      <c r="B18" s="239" t="s">
        <v>226</v>
      </c>
      <c r="C18" s="240"/>
      <c r="D18" s="240"/>
      <c r="E18" s="240"/>
      <c r="F18" s="240"/>
      <c r="G18" s="240"/>
      <c r="H18" s="240"/>
      <c r="I18" s="240"/>
      <c r="J18" s="240"/>
      <c r="K18" s="240"/>
      <c r="L18" s="240"/>
      <c r="M18" s="241"/>
      <c r="N18" s="242">
        <f>SUM(N10,N12,N14,N16)</f>
        <v>0</v>
      </c>
      <c r="O18" s="243"/>
      <c r="P18" s="243"/>
      <c r="Q18" s="243"/>
      <c r="R18" s="243"/>
      <c r="S18" s="244"/>
      <c r="T18" s="200" t="str">
        <f>IF(N18&lt;&gt;Simulador!C29,"El monto difiere del indicado en la hoja Simulador","")</f>
        <v/>
      </c>
    </row>
    <row r="20" spans="2:39" x14ac:dyDescent="0.25">
      <c r="T20" s="180"/>
    </row>
    <row r="21" spans="2:39" ht="13.8" thickBot="1" x14ac:dyDescent="0.3"/>
    <row r="22" spans="2:39" ht="13.8" thickBot="1" x14ac:dyDescent="0.3">
      <c r="B22" s="239" t="s">
        <v>227</v>
      </c>
      <c r="C22" s="240"/>
      <c r="D22" s="240"/>
      <c r="E22" s="240"/>
      <c r="F22" s="240"/>
      <c r="G22" s="240"/>
      <c r="H22" s="240"/>
      <c r="I22" s="240"/>
      <c r="J22" s="240"/>
      <c r="K22" s="240"/>
      <c r="L22" s="240"/>
      <c r="M22" s="240"/>
      <c r="N22" s="240"/>
      <c r="O22" s="240"/>
      <c r="P22" s="240"/>
      <c r="Q22" s="241"/>
      <c r="R22" s="278">
        <f>IFERROR(Simulador!$F$126,0)</f>
        <v>0</v>
      </c>
      <c r="S22" s="279"/>
      <c r="T22" s="279"/>
      <c r="U22" s="279"/>
      <c r="V22" s="279"/>
      <c r="W22" s="280"/>
    </row>
    <row r="23" spans="2:39" ht="13.8" thickBot="1" x14ac:dyDescent="0.3"/>
    <row r="24" spans="2:39" ht="13.8" thickBot="1" x14ac:dyDescent="0.3">
      <c r="B24" s="239" t="s">
        <v>228</v>
      </c>
      <c r="C24" s="240"/>
      <c r="D24" s="240"/>
      <c r="E24" s="240"/>
      <c r="F24" s="240"/>
      <c r="G24" s="240"/>
      <c r="H24" s="240"/>
      <c r="I24" s="240"/>
      <c r="J24" s="240"/>
      <c r="K24" s="240"/>
      <c r="L24" s="240"/>
      <c r="M24" s="240"/>
      <c r="N24" s="240"/>
      <c r="O24" s="240"/>
      <c r="P24" s="240"/>
      <c r="Q24" s="241"/>
      <c r="R24" s="269">
        <f>IFERROR(IF(AND(Simulador!C22="SI",Simulador!C29&lt;=3500000),Simulador!$H$131,Simulador!$D$131),0)</f>
        <v>0</v>
      </c>
      <c r="S24" s="270"/>
      <c r="T24" s="270"/>
      <c r="U24" s="270"/>
      <c r="V24" s="270"/>
      <c r="W24" s="271"/>
    </row>
    <row r="25" spans="2:39" ht="13.8" thickBot="1" x14ac:dyDescent="0.3"/>
    <row r="26" spans="2:39" ht="13.8" thickBot="1" x14ac:dyDescent="0.3">
      <c r="B26" s="239" t="s">
        <v>229</v>
      </c>
      <c r="C26" s="240"/>
      <c r="D26" s="240"/>
      <c r="E26" s="240"/>
      <c r="F26" s="240"/>
      <c r="G26" s="240"/>
      <c r="H26" s="240"/>
      <c r="I26" s="240"/>
      <c r="J26" s="240"/>
      <c r="K26" s="240"/>
      <c r="L26" s="240"/>
      <c r="M26" s="240"/>
      <c r="N26" s="240"/>
      <c r="O26" s="240"/>
      <c r="P26" s="240"/>
      <c r="Q26" s="241"/>
      <c r="R26" s="269">
        <f>IF(Simulador!C29=0,0,IF(AND(N8&gt;=$AM$1,N8&lt;=$AM$2,SUM(N10,N12,N14)/Simulador!C29&gt;=0.75),'Cálculo del beneficio adicional'!R24*1.1,'Cálculo del beneficio adicional'!R24))</f>
        <v>0</v>
      </c>
      <c r="S26" s="270"/>
      <c r="T26" s="270"/>
      <c r="U26" s="270"/>
      <c r="V26" s="270"/>
      <c r="W26" s="271"/>
    </row>
    <row r="28" spans="2:39" ht="13.8" thickBot="1" x14ac:dyDescent="0.3"/>
    <row r="29" spans="2:39" x14ac:dyDescent="0.25">
      <c r="B29" s="188" t="s">
        <v>230</v>
      </c>
      <c r="C29" s="189"/>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1"/>
    </row>
    <row r="30" spans="2:39" x14ac:dyDescent="0.25">
      <c r="B30" s="192"/>
      <c r="C30" s="193"/>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94"/>
    </row>
    <row r="31" spans="2:39" x14ac:dyDescent="0.25">
      <c r="B31" s="195" t="s">
        <v>231</v>
      </c>
      <c r="C31" s="193" t="s">
        <v>232</v>
      </c>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94"/>
    </row>
    <row r="32" spans="2:39" ht="17.25" customHeight="1" x14ac:dyDescent="0.25">
      <c r="B32" s="195" t="s">
        <v>233</v>
      </c>
      <c r="C32" s="193" t="s">
        <v>234</v>
      </c>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94"/>
    </row>
    <row r="33" spans="2:39" ht="17.25" customHeight="1" x14ac:dyDescent="0.25">
      <c r="B33" s="195" t="s">
        <v>235</v>
      </c>
      <c r="C33" s="193" t="s">
        <v>236</v>
      </c>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94"/>
    </row>
    <row r="34" spans="2:39" ht="17.25" customHeight="1" x14ac:dyDescent="0.25">
      <c r="B34" s="195" t="s">
        <v>237</v>
      </c>
      <c r="C34" s="193" t="s">
        <v>238</v>
      </c>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94"/>
    </row>
    <row r="35" spans="2:39" ht="13.8" thickBot="1" x14ac:dyDescent="0.3">
      <c r="B35" s="196"/>
      <c r="C35" s="197"/>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9"/>
    </row>
    <row r="37" spans="2:39" ht="13.8" thickBot="1" x14ac:dyDescent="0.3"/>
    <row r="38" spans="2:39" ht="21" customHeight="1" thickBot="1" x14ac:dyDescent="0.3">
      <c r="B38" s="272" t="s">
        <v>239</v>
      </c>
      <c r="C38" s="273"/>
      <c r="D38" s="273" t="s">
        <v>240</v>
      </c>
      <c r="E38" s="273"/>
      <c r="F38" s="273"/>
      <c r="G38" s="273"/>
      <c r="H38" s="273"/>
      <c r="I38" s="273" t="s">
        <v>241</v>
      </c>
      <c r="J38" s="273"/>
      <c r="K38" s="273"/>
      <c r="L38" s="273"/>
      <c r="M38" s="273"/>
      <c r="N38" s="273" t="s">
        <v>242</v>
      </c>
      <c r="O38" s="273"/>
      <c r="P38" s="273"/>
      <c r="Q38" s="273"/>
      <c r="R38" s="274"/>
    </row>
    <row r="39" spans="2:39" ht="21" customHeight="1" thickTop="1" x14ac:dyDescent="0.25">
      <c r="B39" s="257" t="s">
        <v>5</v>
      </c>
      <c r="C39" s="258"/>
      <c r="D39" s="259">
        <f>N10</f>
        <v>0</v>
      </c>
      <c r="E39" s="260"/>
      <c r="F39" s="260"/>
      <c r="G39" s="260"/>
      <c r="H39" s="261"/>
      <c r="I39" s="262">
        <f>R26</f>
        <v>0</v>
      </c>
      <c r="J39" s="260"/>
      <c r="K39" s="260"/>
      <c r="L39" s="260"/>
      <c r="M39" s="261"/>
      <c r="N39" s="263">
        <f>D39*I39</f>
        <v>0</v>
      </c>
      <c r="O39" s="263"/>
      <c r="P39" s="263"/>
      <c r="Q39" s="263"/>
      <c r="R39" s="264"/>
    </row>
    <row r="40" spans="2:39" ht="19.5" customHeight="1" x14ac:dyDescent="0.25">
      <c r="B40" s="265" t="s">
        <v>7</v>
      </c>
      <c r="C40" s="266"/>
      <c r="D40" s="263">
        <f>N12*1.2</f>
        <v>0</v>
      </c>
      <c r="E40" s="263"/>
      <c r="F40" s="263"/>
      <c r="G40" s="263"/>
      <c r="H40" s="263"/>
      <c r="I40" s="267">
        <f>R26</f>
        <v>0</v>
      </c>
      <c r="J40" s="268"/>
      <c r="K40" s="268"/>
      <c r="L40" s="268"/>
      <c r="M40" s="268"/>
      <c r="N40" s="263">
        <f>D40*I40</f>
        <v>0</v>
      </c>
      <c r="O40" s="263"/>
      <c r="P40" s="263"/>
      <c r="Q40" s="263"/>
      <c r="R40" s="264"/>
    </row>
    <row r="41" spans="2:39" ht="19.5" customHeight="1" x14ac:dyDescent="0.25">
      <c r="B41" s="245" t="s">
        <v>9</v>
      </c>
      <c r="C41" s="246"/>
      <c r="D41" s="247">
        <f>N14</f>
        <v>0</v>
      </c>
      <c r="E41" s="247"/>
      <c r="F41" s="247"/>
      <c r="G41" s="247"/>
      <c r="H41" s="247"/>
      <c r="I41" s="248">
        <f>R26</f>
        <v>0</v>
      </c>
      <c r="J41" s="249"/>
      <c r="K41" s="249"/>
      <c r="L41" s="249"/>
      <c r="M41" s="249"/>
      <c r="N41" s="247">
        <f>D41*I41</f>
        <v>0</v>
      </c>
      <c r="O41" s="247"/>
      <c r="P41" s="247"/>
      <c r="Q41" s="247"/>
      <c r="R41" s="250"/>
    </row>
    <row r="42" spans="2:39" ht="19.5" customHeight="1" thickBot="1" x14ac:dyDescent="0.3">
      <c r="B42" s="251" t="s">
        <v>11</v>
      </c>
      <c r="C42" s="252"/>
      <c r="D42" s="253">
        <f>N16</f>
        <v>0</v>
      </c>
      <c r="E42" s="253"/>
      <c r="F42" s="253"/>
      <c r="G42" s="253"/>
      <c r="H42" s="253"/>
      <c r="I42" s="254">
        <f>R24</f>
        <v>0</v>
      </c>
      <c r="J42" s="255"/>
      <c r="K42" s="255"/>
      <c r="L42" s="255"/>
      <c r="M42" s="255"/>
      <c r="N42" s="253">
        <f>D42*I42</f>
        <v>0</v>
      </c>
      <c r="O42" s="253"/>
      <c r="P42" s="253"/>
      <c r="Q42" s="253"/>
      <c r="R42" s="256"/>
    </row>
    <row r="44" spans="2:39" ht="13.8" thickBot="1" x14ac:dyDescent="0.3"/>
    <row r="45" spans="2:39" ht="13.8" thickBot="1" x14ac:dyDescent="0.3">
      <c r="B45" s="239" t="s">
        <v>243</v>
      </c>
      <c r="C45" s="240"/>
      <c r="D45" s="240"/>
      <c r="E45" s="240"/>
      <c r="F45" s="240"/>
      <c r="G45" s="240"/>
      <c r="H45" s="240"/>
      <c r="I45" s="240"/>
      <c r="J45" s="240"/>
      <c r="K45" s="240"/>
      <c r="L45" s="240"/>
      <c r="M45" s="240"/>
      <c r="N45" s="240"/>
      <c r="O45" s="240"/>
      <c r="P45" s="240"/>
      <c r="Q45" s="241"/>
      <c r="R45" s="242">
        <f>IFERROR(Simulador!$D$134,0)</f>
        <v>0</v>
      </c>
      <c r="S45" s="243"/>
      <c r="T45" s="243"/>
      <c r="U45" s="243"/>
      <c r="V45" s="243"/>
      <c r="W45" s="244"/>
    </row>
    <row r="46" spans="2:39" ht="13.8" thickBot="1" x14ac:dyDescent="0.3"/>
    <row r="47" spans="2:39" ht="13.8" thickBot="1" x14ac:dyDescent="0.3">
      <c r="B47" s="239" t="s">
        <v>244</v>
      </c>
      <c r="C47" s="240"/>
      <c r="D47" s="240"/>
      <c r="E47" s="240"/>
      <c r="F47" s="240"/>
      <c r="G47" s="240"/>
      <c r="H47" s="240"/>
      <c r="I47" s="240"/>
      <c r="J47" s="240"/>
      <c r="K47" s="240"/>
      <c r="L47" s="240"/>
      <c r="M47" s="240"/>
      <c r="N47" s="240"/>
      <c r="O47" s="240"/>
      <c r="P47" s="240"/>
      <c r="Q47" s="241"/>
      <c r="R47" s="242">
        <f>IF(SUM(N39,N40,N41,N42)&lt;R45,R45,SUM(N39,N40,N41,N42))</f>
        <v>0</v>
      </c>
      <c r="S47" s="243"/>
      <c r="T47" s="243"/>
      <c r="U47" s="243"/>
      <c r="V47" s="243"/>
      <c r="W47" s="244"/>
    </row>
    <row r="48" spans="2:39" ht="13.8" thickBot="1" x14ac:dyDescent="0.3"/>
    <row r="49" spans="2:23" ht="13.8" thickBot="1" x14ac:dyDescent="0.3">
      <c r="B49" s="239" t="s">
        <v>245</v>
      </c>
      <c r="C49" s="240"/>
      <c r="D49" s="240"/>
      <c r="E49" s="240"/>
      <c r="F49" s="240"/>
      <c r="G49" s="240"/>
      <c r="H49" s="240"/>
      <c r="I49" s="240"/>
      <c r="J49" s="240"/>
      <c r="K49" s="240"/>
      <c r="L49" s="240"/>
      <c r="M49" s="240"/>
      <c r="N49" s="240"/>
      <c r="O49" s="240"/>
      <c r="P49" s="240"/>
      <c r="Q49" s="241"/>
      <c r="R49" s="242">
        <f>+R47-R45</f>
        <v>0</v>
      </c>
      <c r="S49" s="243"/>
      <c r="T49" s="243"/>
      <c r="U49" s="243"/>
      <c r="V49" s="243"/>
      <c r="W49" s="244"/>
    </row>
  </sheetData>
  <sheetProtection password="C1F8" sheet="1" objects="1" scenarios="1"/>
  <mergeCells count="46">
    <mergeCell ref="B4:AI4"/>
    <mergeCell ref="B8:M8"/>
    <mergeCell ref="N8:S8"/>
    <mergeCell ref="B10:M10"/>
    <mergeCell ref="N10:S10"/>
    <mergeCell ref="T10:AI14"/>
    <mergeCell ref="B12:M12"/>
    <mergeCell ref="N12:S12"/>
    <mergeCell ref="B14:M14"/>
    <mergeCell ref="N14:S14"/>
    <mergeCell ref="B16:M16"/>
    <mergeCell ref="N16:S16"/>
    <mergeCell ref="B18:M18"/>
    <mergeCell ref="N18:S18"/>
    <mergeCell ref="B22:Q22"/>
    <mergeCell ref="R22:W22"/>
    <mergeCell ref="B24:Q24"/>
    <mergeCell ref="R24:W24"/>
    <mergeCell ref="B26:Q26"/>
    <mergeCell ref="R26:W26"/>
    <mergeCell ref="B38:C38"/>
    <mergeCell ref="D38:H38"/>
    <mergeCell ref="I38:M38"/>
    <mergeCell ref="N38:R38"/>
    <mergeCell ref="B39:C39"/>
    <mergeCell ref="D39:H39"/>
    <mergeCell ref="I39:M39"/>
    <mergeCell ref="N39:R39"/>
    <mergeCell ref="B40:C40"/>
    <mergeCell ref="D40:H40"/>
    <mergeCell ref="I40:M40"/>
    <mergeCell ref="N40:R40"/>
    <mergeCell ref="B41:C41"/>
    <mergeCell ref="D41:H41"/>
    <mergeCell ref="I41:M41"/>
    <mergeCell ref="N41:R41"/>
    <mergeCell ref="B42:C42"/>
    <mergeCell ref="D42:H42"/>
    <mergeCell ref="I42:M42"/>
    <mergeCell ref="N42:R42"/>
    <mergeCell ref="B45:Q45"/>
    <mergeCell ref="R45:W45"/>
    <mergeCell ref="B47:Q47"/>
    <mergeCell ref="R47:W47"/>
    <mergeCell ref="B49:Q49"/>
    <mergeCell ref="R49:W4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Carátula</vt:lpstr>
      <vt:lpstr>Instructivo</vt:lpstr>
      <vt:lpstr>Simulador</vt:lpstr>
      <vt:lpstr>Indicadores sectoriales</vt:lpstr>
      <vt:lpstr>Cálculo de exoneración de IRAE</vt:lpstr>
      <vt:lpstr>Cálculo del beneficio adicional</vt:lpstr>
    </vt:vector>
  </TitlesOfParts>
  <Company>UNASEP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UnASeP</dc:creator>
  <cp:lastModifiedBy>lreyna</cp:lastModifiedBy>
  <cp:lastPrinted>2011-08-29T15:31:12Z</cp:lastPrinted>
  <dcterms:created xsi:type="dcterms:W3CDTF">2011-08-12T18:09:32Z</dcterms:created>
  <dcterms:modified xsi:type="dcterms:W3CDTF">2016-12-05T12:35:56Z</dcterms:modified>
</cp:coreProperties>
</file>