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
    </mc:Choice>
  </mc:AlternateContent>
  <workbookProtection workbookPassword="C1F8" lockStructure="1"/>
  <bookViews>
    <workbookView xWindow="0" yWindow="0" windowWidth="12936" windowHeight="4428" tabRatio="673" activeTab="2"/>
  </bookViews>
  <sheets>
    <sheet name="Carátula" sheetId="9" r:id="rId1"/>
    <sheet name="Instructivo" sheetId="10" r:id="rId2"/>
    <sheet name="Simulador" sheetId="1" r:id="rId3"/>
    <sheet name="Indicadores sectoriales" sheetId="8" r:id="rId4"/>
    <sheet name="Cálculo de exoneración de IRAE" sheetId="11" r:id="rId5"/>
    <sheet name="Cálculo del beneficio adicional" sheetId="12" r:id="rId6"/>
  </sheets>
  <definedNames>
    <definedName name="_xlnm._FilterDatabase" localSheetId="2" hidden="1">Simulador!$H$60:$H$62</definedName>
  </definedNames>
  <calcPr calcId="152511"/>
</workbook>
</file>

<file path=xl/calcChain.xml><?xml version="1.0" encoding="utf-8"?>
<calcChain xmlns="http://schemas.openxmlformats.org/spreadsheetml/2006/main">
  <c r="E51" i="1" l="1"/>
  <c r="D32" i="8" s="1"/>
  <c r="C25" i="8" l="1"/>
  <c r="E58" i="8"/>
  <c r="D21" i="8"/>
  <c r="D20" i="8"/>
  <c r="D19" i="8"/>
  <c r="D18" i="8"/>
  <c r="D17" i="8"/>
  <c r="E70" i="1"/>
  <c r="D98" i="1"/>
  <c r="F98" i="1"/>
  <c r="T10" i="12"/>
  <c r="D42" i="12"/>
  <c r="D41" i="12"/>
  <c r="D40" i="12"/>
  <c r="D39" i="12"/>
  <c r="N18" i="12"/>
  <c r="T18" i="12"/>
  <c r="T8" i="12"/>
  <c r="I48" i="1"/>
  <c r="I47" i="1"/>
  <c r="I51" i="1" s="1"/>
  <c r="D97" i="1" s="1"/>
  <c r="F97" i="1" s="1"/>
  <c r="I49" i="1"/>
  <c r="O18" i="1"/>
  <c r="E47" i="8" s="1"/>
  <c r="E73" i="1"/>
  <c r="C32" i="1"/>
  <c r="O19" i="1" s="1"/>
  <c r="D99" i="1" s="1"/>
  <c r="F99" i="1" s="1"/>
  <c r="E79" i="1"/>
  <c r="I50" i="1"/>
  <c r="H51" i="1"/>
  <c r="G51" i="1"/>
  <c r="F51" i="1"/>
  <c r="E76" i="1"/>
  <c r="C22" i="1"/>
  <c r="B104" i="1"/>
  <c r="D16" i="1"/>
  <c r="C44" i="11"/>
  <c r="C45" i="11"/>
  <c r="C46" i="11"/>
  <c r="D46" i="11"/>
  <c r="E46" i="11"/>
  <c r="C47" i="11"/>
  <c r="D47" i="11"/>
  <c r="C48" i="11"/>
  <c r="D48" i="11"/>
  <c r="C49" i="11"/>
  <c r="C50" i="11"/>
  <c r="E50" i="11"/>
  <c r="F50" i="11"/>
  <c r="G50" i="11"/>
  <c r="D50" i="11"/>
  <c r="C51" i="11"/>
  <c r="D51" i="11"/>
  <c r="E51" i="11"/>
  <c r="C52" i="11"/>
  <c r="C53" i="11"/>
  <c r="E53" i="11"/>
  <c r="F53" i="11"/>
  <c r="G53" i="11"/>
  <c r="D53" i="11"/>
  <c r="C54" i="11"/>
  <c r="C55" i="11"/>
  <c r="D55" i="11"/>
  <c r="C56" i="11"/>
  <c r="D56" i="11"/>
  <c r="E56" i="11"/>
  <c r="F56" i="11"/>
  <c r="C57" i="11"/>
  <c r="D57" i="11"/>
  <c r="E57" i="11"/>
  <c r="F57" i="11"/>
  <c r="G57" i="11"/>
  <c r="C58" i="11"/>
  <c r="C59" i="11"/>
  <c r="C60" i="11"/>
  <c r="D60" i="11"/>
  <c r="C61" i="11"/>
  <c r="C62" i="11"/>
  <c r="D62" i="11"/>
  <c r="C63" i="11"/>
  <c r="D63" i="11"/>
  <c r="C64" i="11"/>
  <c r="D64" i="11"/>
  <c r="E64" i="11"/>
  <c r="C65" i="11"/>
  <c r="C66" i="11"/>
  <c r="C67" i="11"/>
  <c r="E67" i="11"/>
  <c r="F67" i="11"/>
  <c r="G67" i="11"/>
  <c r="C68" i="11"/>
  <c r="D68" i="11"/>
  <c r="C69" i="11"/>
  <c r="C70" i="11"/>
  <c r="D70" i="11"/>
  <c r="E70" i="11"/>
  <c r="C71" i="11"/>
  <c r="C72" i="11"/>
  <c r="D72" i="11"/>
  <c r="E72" i="11"/>
  <c r="F72" i="11"/>
  <c r="G72" i="11"/>
  <c r="C43" i="11"/>
  <c r="D59" i="11"/>
  <c r="E59" i="11"/>
  <c r="F59" i="11"/>
  <c r="D67" i="11"/>
  <c r="D71" i="11"/>
  <c r="E71" i="11"/>
  <c r="F71" i="11"/>
  <c r="G71" i="11"/>
  <c r="M16" i="1"/>
  <c r="M14" i="1"/>
  <c r="M17" i="1"/>
  <c r="G109" i="1"/>
  <c r="D44" i="11"/>
  <c r="E48" i="11"/>
  <c r="E44" i="11"/>
  <c r="E63" i="11"/>
  <c r="F63" i="11"/>
  <c r="G63" i="11"/>
  <c r="E47" i="11"/>
  <c r="F47" i="11"/>
  <c r="G47" i="11"/>
  <c r="G59" i="11"/>
  <c r="F70" i="11"/>
  <c r="G70" i="11"/>
  <c r="F48" i="11"/>
  <c r="G48" i="11"/>
  <c r="D69" i="11"/>
  <c r="E69" i="11"/>
  <c r="D65" i="11"/>
  <c r="E65" i="11"/>
  <c r="D54" i="11"/>
  <c r="E54" i="11"/>
  <c r="D52" i="11"/>
  <c r="E52" i="11"/>
  <c r="F44" i="11"/>
  <c r="G44" i="11"/>
  <c r="E62" i="11"/>
  <c r="D58" i="11"/>
  <c r="E58" i="11"/>
  <c r="F51" i="11"/>
  <c r="G51" i="11"/>
  <c r="D49" i="11"/>
  <c r="E49" i="11"/>
  <c r="F46" i="11"/>
  <c r="G46" i="11"/>
  <c r="F64" i="11"/>
  <c r="G64" i="11"/>
  <c r="D43" i="11"/>
  <c r="E43" i="11"/>
  <c r="D61" i="11"/>
  <c r="E61" i="11"/>
  <c r="G56" i="11"/>
  <c r="D66" i="11"/>
  <c r="E66" i="11"/>
  <c r="E60" i="11"/>
  <c r="E55" i="11"/>
  <c r="D45" i="11"/>
  <c r="E45" i="11"/>
  <c r="E68" i="11"/>
  <c r="F61" i="11"/>
  <c r="G61" i="11"/>
  <c r="F52" i="11"/>
  <c r="G52" i="11"/>
  <c r="F66" i="11"/>
  <c r="G66" i="11"/>
  <c r="F55" i="11"/>
  <c r="G55" i="11"/>
  <c r="F49" i="11"/>
  <c r="G49" i="11"/>
  <c r="F60" i="11"/>
  <c r="G60" i="11"/>
  <c r="F58" i="11"/>
  <c r="G58" i="11"/>
  <c r="F65" i="11"/>
  <c r="G65" i="11"/>
  <c r="F69" i="11"/>
  <c r="G69" i="11"/>
  <c r="F68" i="11"/>
  <c r="G68" i="11"/>
  <c r="F45" i="11"/>
  <c r="G45" i="11"/>
  <c r="F43" i="11"/>
  <c r="G43" i="11"/>
  <c r="F54" i="11"/>
  <c r="G54" i="11"/>
  <c r="F62" i="11"/>
  <c r="G6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C34" i="8"/>
  <c r="E55" i="8"/>
  <c r="D100" i="1"/>
  <c r="F100" i="1" s="1"/>
  <c r="D23" i="8" l="1"/>
  <c r="D62" i="8" s="1"/>
  <c r="M15" i="1" s="1"/>
  <c r="D88" i="1" l="1"/>
  <c r="D101" i="1" s="1"/>
  <c r="F101" i="1" s="1"/>
  <c r="F102" i="1" l="1"/>
  <c r="D106" i="1" l="1"/>
  <c r="R22" i="12"/>
  <c r="G101" i="1"/>
  <c r="D112" i="1" l="1"/>
  <c r="E106" i="1"/>
  <c r="H106" i="1" s="1"/>
  <c r="D109" i="1" s="1"/>
  <c r="R24" i="12"/>
  <c r="I42" i="12" l="1"/>
  <c r="N42" i="12" s="1"/>
  <c r="R26" i="12"/>
  <c r="I38" i="11"/>
  <c r="R45" i="12"/>
  <c r="I43" i="11"/>
  <c r="N9" i="11"/>
  <c r="I35" i="11" s="1"/>
  <c r="E112" i="1"/>
  <c r="H112" i="1" s="1"/>
  <c r="I41" i="12" l="1"/>
  <c r="N41" i="12" s="1"/>
  <c r="I40" i="12"/>
  <c r="N40" i="12" s="1"/>
  <c r="I39" i="12"/>
  <c r="N39" i="12" s="1"/>
  <c r="R47" i="12" s="1"/>
  <c r="R49" i="12" s="1"/>
  <c r="J43" i="11"/>
  <c r="I44" i="11"/>
  <c r="J44" i="11" l="1"/>
  <c r="I45" i="11"/>
  <c r="J45" i="11" l="1"/>
  <c r="I46" i="11"/>
  <c r="I47" i="11" l="1"/>
  <c r="J46" i="11"/>
  <c r="J47" i="11" l="1"/>
  <c r="I48" i="11"/>
  <c r="I49" i="11" l="1"/>
  <c r="J48" i="11"/>
  <c r="J49" i="11" l="1"/>
  <c r="I50" i="11"/>
  <c r="I51" i="11" l="1"/>
  <c r="J50" i="11"/>
  <c r="I52" i="11" l="1"/>
  <c r="J51" i="11"/>
  <c r="I53" i="11" l="1"/>
  <c r="J52" i="11"/>
  <c r="I54" i="11" l="1"/>
  <c r="J53" i="11"/>
  <c r="J54" i="11" l="1"/>
  <c r="I55" i="11"/>
  <c r="I56" i="11" l="1"/>
  <c r="J55" i="11"/>
  <c r="I57" i="11" l="1"/>
  <c r="J56" i="11"/>
  <c r="J57" i="11" l="1"/>
  <c r="I58" i="11"/>
  <c r="J58" i="11" l="1"/>
  <c r="I59" i="11"/>
  <c r="I60" i="11" l="1"/>
  <c r="J59" i="11"/>
  <c r="J60" i="11" l="1"/>
  <c r="I61" i="11"/>
  <c r="J61" i="11" l="1"/>
  <c r="I62" i="11"/>
  <c r="J62" i="11" l="1"/>
  <c r="I63" i="11"/>
  <c r="J63" i="11" l="1"/>
  <c r="I64" i="11"/>
  <c r="J64" i="11" l="1"/>
  <c r="I65" i="11"/>
  <c r="J65" i="11" l="1"/>
  <c r="I66" i="11"/>
  <c r="J66" i="11" l="1"/>
  <c r="I67" i="11"/>
  <c r="J67" i="11" l="1"/>
  <c r="I68" i="11"/>
  <c r="J68" i="11" l="1"/>
  <c r="I69" i="11"/>
  <c r="I70" i="11" l="1"/>
  <c r="J69" i="11"/>
  <c r="I71" i="11" l="1"/>
  <c r="J70" i="11"/>
  <c r="J71" i="11" l="1"/>
  <c r="I72" i="11"/>
  <c r="J72" i="11" s="1"/>
</calcChain>
</file>

<file path=xl/sharedStrings.xml><?xml version="1.0" encoding="utf-8"?>
<sst xmlns="http://schemas.openxmlformats.org/spreadsheetml/2006/main" count="271" uniqueCount="232">
  <si>
    <t>INVERSIÓN EN UI</t>
  </si>
  <si>
    <t>INVERSIÓN EN U$S</t>
  </si>
  <si>
    <t xml:space="preserve">Categoría </t>
  </si>
  <si>
    <t>Nivel de Calificación</t>
  </si>
  <si>
    <t>PUNTAJE</t>
  </si>
  <si>
    <t>A</t>
  </si>
  <si>
    <t>Calificación Alta</t>
  </si>
  <si>
    <t>B</t>
  </si>
  <si>
    <t>Calificación Media Alta</t>
  </si>
  <si>
    <t>C</t>
  </si>
  <si>
    <t>Calificación Media</t>
  </si>
  <si>
    <t>D</t>
  </si>
  <si>
    <t>Calificación Baja</t>
  </si>
  <si>
    <t>TOTAL</t>
  </si>
  <si>
    <t>Salario pagado</t>
  </si>
  <si>
    <t>S.Nominal &gt; 20 BPC</t>
  </si>
  <si>
    <t>10 BPC &lt; S.N. ≤ 20 BPC</t>
  </si>
  <si>
    <t>5 BPC &lt; S.N. ≤ 10 BPC</t>
  </si>
  <si>
    <t>S.Nominal ≤ 5 BPC</t>
  </si>
  <si>
    <t>Puntaje</t>
  </si>
  <si>
    <t>Ciudad Vieja</t>
  </si>
  <si>
    <t>Centro</t>
  </si>
  <si>
    <t>Barrio Sur</t>
  </si>
  <si>
    <t>La Aguada</t>
  </si>
  <si>
    <t>Villa Muñoz, Goes, Retiro</t>
  </si>
  <si>
    <t>Cordón</t>
  </si>
  <si>
    <t>Palermo</t>
  </si>
  <si>
    <t>Parque Rodó</t>
  </si>
  <si>
    <t>Tres Cruces</t>
  </si>
  <si>
    <t>La Comercial</t>
  </si>
  <si>
    <t>Larrañaga</t>
  </si>
  <si>
    <t>La Blanqueada</t>
  </si>
  <si>
    <t>Parque Batlle, Villa Dolores</t>
  </si>
  <si>
    <t>Pocitos</t>
  </si>
  <si>
    <t>Punta Carretas</t>
  </si>
  <si>
    <t>Unión</t>
  </si>
  <si>
    <t>Buceo</t>
  </si>
  <si>
    <t>Malvín</t>
  </si>
  <si>
    <t>Malvín Norte</t>
  </si>
  <si>
    <t>Las Canteras</t>
  </si>
  <si>
    <t>Punta Gorda</t>
  </si>
  <si>
    <t>Carrasco</t>
  </si>
  <si>
    <t>Carrasco Norte</t>
  </si>
  <si>
    <t>Bañados de Carrasco</t>
  </si>
  <si>
    <t>Flor de Maroñas</t>
  </si>
  <si>
    <t>Maroñas, Parque Guaraní</t>
  </si>
  <si>
    <t>Villa Española</t>
  </si>
  <si>
    <t>Ituzaingó</t>
  </si>
  <si>
    <t>Castro (o Pérez) Castellanos</t>
  </si>
  <si>
    <t>Mercado Modelo, Bolívar</t>
  </si>
  <si>
    <t>Brazo Oriental</t>
  </si>
  <si>
    <t>Jacinto Vera</t>
  </si>
  <si>
    <t>La Figurita</t>
  </si>
  <si>
    <t>Reducto</t>
  </si>
  <si>
    <t>Capurro, Bella Vista, Arroyo Seco</t>
  </si>
  <si>
    <t>Prado, Nueva Savona</t>
  </si>
  <si>
    <t>Atahualpa</t>
  </si>
  <si>
    <t>Aires Puros</t>
  </si>
  <si>
    <t>Paso de las Duranas</t>
  </si>
  <si>
    <t>Belvedere</t>
  </si>
  <si>
    <t>La Teja</t>
  </si>
  <si>
    <t>Tres Ombúes, Pueblo Victoria</t>
  </si>
  <si>
    <t>Casabó, Pajas Blancas</t>
  </si>
  <si>
    <t>La Paloma, Tomkinson, Rincón del Cerro</t>
  </si>
  <si>
    <t>Paso de la Arena, Los Bulevares, Santiago Vázquez</t>
  </si>
  <si>
    <t>Nuevo París</t>
  </si>
  <si>
    <t>Conciliación</t>
  </si>
  <si>
    <t>Sayago</t>
  </si>
  <si>
    <t>Peñarol, Lavalleja</t>
  </si>
  <si>
    <t>Colón (Centro y Noroeste)</t>
  </si>
  <si>
    <t>Lezica, Melilla</t>
  </si>
  <si>
    <t>Colón (Sudeste), Abayubá</t>
  </si>
  <si>
    <t>Manga, Toledo Chico</t>
  </si>
  <si>
    <t>Casavalle, Barrio Borro</t>
  </si>
  <si>
    <t>Las Acacias</t>
  </si>
  <si>
    <t>Jardines del Hipódromo</t>
  </si>
  <si>
    <t>Piedras Blancas</t>
  </si>
  <si>
    <t>Manga</t>
  </si>
  <si>
    <t>Punta de Rieles, Bella Italia</t>
  </si>
  <si>
    <t>Villa García, Manga Rural[1</t>
  </si>
  <si>
    <t>Salto</t>
  </si>
  <si>
    <t>Durazno</t>
  </si>
  <si>
    <t>Tacuarembo</t>
  </si>
  <si>
    <t>Rivera</t>
  </si>
  <si>
    <t>Treinta y Tres</t>
  </si>
  <si>
    <t>Lavalleja</t>
  </si>
  <si>
    <t>Soriano</t>
  </si>
  <si>
    <t>Rocha</t>
  </si>
  <si>
    <t>Florida</t>
  </si>
  <si>
    <t>Canelones</t>
  </si>
  <si>
    <t>San José</t>
  </si>
  <si>
    <t>Flores</t>
  </si>
  <si>
    <t>Colonia</t>
  </si>
  <si>
    <t>Maldonado</t>
  </si>
  <si>
    <t>Paysandú</t>
  </si>
  <si>
    <t>Rio Negro</t>
  </si>
  <si>
    <t>Cerro Largo</t>
  </si>
  <si>
    <t xml:space="preserve">Artigas </t>
  </si>
  <si>
    <t>Productos primarios</t>
  </si>
  <si>
    <t>Manufacturas basadas en recursos naturales</t>
  </si>
  <si>
    <t>Manufacturas de baja tecnología</t>
  </si>
  <si>
    <t>Manufacturas de tecnología media</t>
  </si>
  <si>
    <t>Manufacturas de tecnología alta</t>
  </si>
  <si>
    <t>Número de empleados nuevos 
de sexo femenino</t>
  </si>
  <si>
    <t>Número de empleados nuevos 
del Sector Agropecuario</t>
  </si>
  <si>
    <t>SECTOR</t>
  </si>
  <si>
    <t>NOMBRE</t>
  </si>
  <si>
    <t>NÚMERO DE EMPLEADOS</t>
  </si>
  <si>
    <t>UI</t>
  </si>
  <si>
    <t>Tipo de Cambio ($/US$)</t>
  </si>
  <si>
    <t>El valor corresponde al del último día del mes anterior al momento en que se presente el proyecto ante la COMAP.</t>
  </si>
  <si>
    <t>3.1 - GENERACIÓN DE EMPLEO</t>
  </si>
  <si>
    <t>3.2 - AUMENTO DE EXPORTACIONES</t>
  </si>
  <si>
    <t>Descentralización</t>
  </si>
  <si>
    <t>3.3 - DESCENTRALIZACIÓN</t>
  </si>
  <si>
    <t>Departamento donde se localiza la inversión:</t>
  </si>
  <si>
    <t>INVERSIÓN EN P+ L Ó I+D+I (en UI)</t>
  </si>
  <si>
    <t>Objetivos</t>
  </si>
  <si>
    <t>Fórmula de cálculo</t>
  </si>
  <si>
    <t>Ponderación</t>
  </si>
  <si>
    <t xml:space="preserve">Puntaje final </t>
  </si>
  <si>
    <t xml:space="preserve">Empleo  </t>
  </si>
  <si>
    <t xml:space="preserve">IPD interior 
IDH Montevideo 
Anexo V </t>
  </si>
  <si>
    <t>Exportaciones</t>
  </si>
  <si>
    <t>Producción más limpia 
ó Inversión en I+D+i</t>
  </si>
  <si>
    <t>1 punto = 5% de P+L en total invertido 
ó 1 punto = 5% de I+D en total invertido</t>
  </si>
  <si>
    <t>Indicador Sectorial</t>
  </si>
  <si>
    <t xml:space="preserve">Ver Anexo IV </t>
  </si>
  <si>
    <t>PUNTAJE FINAL</t>
  </si>
  <si>
    <t>EMPRESA NUEVA</t>
  </si>
  <si>
    <t>PORCENTAJE DE  EXONERACIÓN DE IRAE</t>
  </si>
  <si>
    <t>EXONERACIÓN EN UI</t>
  </si>
  <si>
    <t>PLAZO DE EXONERACIÓN DE IRAE</t>
  </si>
  <si>
    <t>MYPE</t>
  </si>
  <si>
    <t>SI</t>
  </si>
  <si>
    <t>Montevideo</t>
  </si>
  <si>
    <t>Comercio y Servicios</t>
  </si>
  <si>
    <t>Industria</t>
  </si>
  <si>
    <t>NO</t>
  </si>
  <si>
    <t>Interior (Ciudades con -5.000 hab.)</t>
  </si>
  <si>
    <t>Interior (Ciudades con +5.000 hab.)</t>
  </si>
  <si>
    <t>Barrio</t>
  </si>
  <si>
    <t>Departamento</t>
  </si>
  <si>
    <t>Clasificación del producto</t>
  </si>
  <si>
    <t>Agropecuario</t>
  </si>
  <si>
    <t>Turismo</t>
  </si>
  <si>
    <t>Inversión financiada con emisión de acciones o certificados (en UI)</t>
  </si>
  <si>
    <t>Inversión financiada con emisión de títulos de deuda (en UI)</t>
  </si>
  <si>
    <t xml:space="preserve">Trabajadores capacitados </t>
  </si>
  <si>
    <t>Este indicador se define en función de la calificación que tengan los productos fabricados, de acuerdo a la CUCI (versión 2).</t>
  </si>
  <si>
    <t>1 - INDICADORES SECTORIALES - INDUSTRIA</t>
  </si>
  <si>
    <t>1.2 - FORMACIÓN CONTINUA Y CAPACITACIÓN</t>
  </si>
  <si>
    <t xml:space="preserve">1.1 - NIVEL TECNOLÓGICO DEL PRODUCTO ELABORADO. </t>
  </si>
  <si>
    <t>1.3  - DESARROLLO DEL MERCADO DE CAPITALES</t>
  </si>
  <si>
    <t xml:space="preserve">1.3.1 - Inversión financiada con emisión de acciones o certificados de participación a través del mercado local. </t>
  </si>
  <si>
    <t>1.3.2 - Inversión financiada mediante la emisión de títulos de deuda en el mercado local.</t>
  </si>
  <si>
    <t xml:space="preserve">   (Para establecer la categoría de cada empresa se debe completar la cotización de la UI)</t>
  </si>
  <si>
    <t>(A los efectos del simulador debe optarse necesariamente por una única localización)</t>
  </si>
  <si>
    <t>SIMULADOR DE BENEFICIOS FISCALES</t>
  </si>
  <si>
    <t xml:space="preserve">** Cuando la inversión sea pasible de obtener puntos por el Indicador 1.3  se podrá sumar esos puntos a los obtenidos en otros indicadores. La sumatoria no podrá superar los 10 puntos. </t>
  </si>
  <si>
    <t>* La empresa debe optar por el Indicador 1.1 ó 1.2</t>
  </si>
  <si>
    <t>INSTRUCTIVO - SIMULADOR PARA EL SECTOR INDUSTRIAL</t>
  </si>
  <si>
    <t>Link al INE (UI)</t>
  </si>
  <si>
    <t>Número de empleados nuevos menores de 24 
ó mayores de 50 años</t>
  </si>
  <si>
    <t>1 - CÁLCULO DE EXONERACIÓN DE IRAE</t>
  </si>
  <si>
    <t>Año</t>
  </si>
  <si>
    <t>Tasa de IRAE                (b)</t>
  </si>
  <si>
    <t>Tasa Efectiva de IRAE                          (d)</t>
  </si>
  <si>
    <t>Resultado fiscal 
(en $)</t>
  </si>
  <si>
    <t>Renta Generada  
(en UI)                    (a)</t>
  </si>
  <si>
    <t>IRAE que 
debería pagar 
(en UI)
( c )=(a*b)</t>
  </si>
  <si>
    <t>IRAE a pagar
(en UI)                       (e)=(a*d)</t>
  </si>
  <si>
    <t>Exoneración  de IRAE  
(en UI)               (f)=(c-e)</t>
  </si>
  <si>
    <t>SALDO Exonerable
(en UI)</t>
  </si>
  <si>
    <t xml:space="preserve">Para obtener el cálculo de exoneración de IRAE que la empresa podrá utilizar debe completar las celdas habilitadas con la proyección de su renta </t>
  </si>
  <si>
    <t xml:space="preserve">correspondientes a futuros ejercicios fiscales.  </t>
  </si>
  <si>
    <t>PROMEDIO ANUAL DE EXPORTACIONES  
CON PROYECTO (EN U$S) - PARA LOS SIGUIENTES 5 AÑOS</t>
  </si>
  <si>
    <t>3.5 - INDICADORES SECTORIALES</t>
  </si>
  <si>
    <t>EXPORTACIONES ANUALES SIN PROYECTO (EN U$S)
(Ver circular 2/09 y 5/10)</t>
  </si>
  <si>
    <t xml:space="preserve">3.4 - INVERSIÓN EN UTILIZACIÓN DE TECNOLOGÍAS LIMPIAS (P+L) O INCREMENTO DE INVESTIGACIÓN Y DESARROLLO E INNOVACIÓN (I+D+I) </t>
  </si>
  <si>
    <t>(En hoja Indicadores sectoriales)</t>
  </si>
  <si>
    <t>Características de puestos de trabajo a generar que otorgan incentivos adicionales (**)</t>
  </si>
  <si>
    <t>Número de empleados a contratar (*)</t>
  </si>
  <si>
    <t>*</t>
  </si>
  <si>
    <r>
      <t>E</t>
    </r>
    <r>
      <rPr>
        <sz val="10"/>
        <rFont val="Arial"/>
        <family val="2"/>
      </rPr>
      <t xml:space="preserve">quivalentes a puestos de 40 horas semanales en promedio anual para los 5 años </t>
    </r>
  </si>
  <si>
    <t>**</t>
  </si>
  <si>
    <t>Equivalente a cantidad de personas en el promedio de 5 años, independientemente del horario</t>
  </si>
  <si>
    <t>Beneficio adicional para el Sector Lácteo.</t>
  </si>
  <si>
    <t>Aplica</t>
  </si>
  <si>
    <t xml:space="preserve">UCEs / (IEUI) ^ 1/2 </t>
  </si>
  <si>
    <t>EN PARQUE INDUSTRIAL</t>
  </si>
  <si>
    <t>FACTURACIÓN ANUAL (en $)</t>
  </si>
  <si>
    <t>INVERSIÓN EN PARQUE INDUSTRIAL EN UI</t>
  </si>
  <si>
    <r>
      <t xml:space="preserve">La </t>
    </r>
    <r>
      <rPr>
        <b/>
        <i/>
        <sz val="12"/>
        <color indexed="23"/>
        <rFont val="Arial"/>
        <family val="2"/>
      </rPr>
      <t>Unidad de Apoyo al Sector Privado del Ministerio de Economía y Finanzas (UnASeP)</t>
    </r>
    <r>
      <rPr>
        <sz val="12"/>
        <color indexed="23"/>
        <rFont val="Arial"/>
        <family val="2"/>
      </rPr>
      <t xml:space="preserve"> pone a disposición del público el simulador de beneficios fiscales para los proyectos de inversión que se presenten en el marco de la Ley Nº 16.906, en su Nueva Reglamentación (Decreto Nº 002/012). 
El simulador pretende simplificar el cálculo de las exoneraciones fiscales que la empresa podrá acceder mediante el Régimen de Inversiones. </t>
    </r>
    <r>
      <rPr>
        <b/>
        <i/>
        <sz val="12"/>
        <color indexed="23"/>
        <rFont val="Arial"/>
        <family val="2"/>
      </rPr>
      <t xml:space="preserve">Los resultados y/o expresiones brindados por el simulador no representan la resolución definitiva de cada Ministerio evaluador. </t>
    </r>
    <r>
      <rPr>
        <sz val="12"/>
        <color indexed="23"/>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básicos generales de funcionamiento así como de los Anexos correspondientes, para la mejor utilización del programa. A su vez, en la hoja </t>
    </r>
    <r>
      <rPr>
        <i/>
        <sz val="12"/>
        <color indexed="23"/>
        <rFont val="Arial"/>
        <family val="2"/>
      </rPr>
      <t>Instructivo</t>
    </r>
    <r>
      <rPr>
        <sz val="12"/>
        <color indexed="23"/>
        <rFont val="Arial"/>
        <family val="2"/>
      </rPr>
      <t xml:space="preserve"> 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2915 81 67 o por correo 
electrónico a unasep@mef.gub.uy.</t>
    </r>
  </si>
  <si>
    <t>SECCIÓN 1 - CARACTERÍSTICAS DE LA EMPRESA</t>
  </si>
  <si>
    <t>SECCIÓN 2 - MONTO DEL PROYECTO DE INVERSIÓN</t>
  </si>
  <si>
    <t>SECCIÓN 3 - INDICADORES</t>
  </si>
  <si>
    <t>SECCIÓN 4 - MATRIZ DE INDICADORES – EXONERACIÓN DE IRAE</t>
  </si>
  <si>
    <t>IEUI = Inversión elegible en millones de UI; IEU$S = Inversión elegible en millones de dólares; UCE : Unidad de Cuenta de Empleo; IDP: Índice de pobreza departamental; e IDH: Índice de desarrollo humano.</t>
  </si>
  <si>
    <t xml:space="preserve">Exp. en millones de U$S 
/ (0,2 * (IEU$S) ^ 2/3) 
</t>
  </si>
  <si>
    <t>Cerrito</t>
  </si>
  <si>
    <t>Cerro</t>
  </si>
  <si>
    <t>Link al BCU (Tipo de Cambio U$S)</t>
  </si>
  <si>
    <t>Link al BPS (BPC)</t>
  </si>
  <si>
    <t>1 - CÁLCULO DEL BENEFICIO ADICIONAL EN EXONERACIÓN DE IRAE</t>
  </si>
  <si>
    <t>A efectos de impulsar la presentación de nuevos proyectos así como de promover la ejecución de inversiones comprometidas, el Decreto 299/015 establece dos diferentes mecanismos de incremento del beneficio de IRAE que reglamenta los Decretos 455/007 y 002/012
El Decreto 299/015 dispone que los proyectos que se presenten dentro del período 1º de diciembre de 2015 y 31 de diciembre de 2016 obtendrán un incremento en un 10% del porcentaje de exoneración de IRAE que resulte de la aplicación de la matriz de indicadores. Este beneficio será aplicable a las inversiones ejecutadas hasta el 31 de diciembre de 2017, siempre que las mismas representen al menos el 75% de la inversión total comprometida del proyecto.
Por otro lado se establece que las inversiones ejecutadas entre el 1º de diciembre de 2015 y 31 de diciembre de 2016 se computarán por el 120% del monto invertido a los efectos del cómputo del monto exonerado del IRAE. Este beneficio es aplicable tanto a proyectos presentados al amparo del Decreto 455/007 como del Decreto 002/012.
Aquellos proyectos que se presenten dentro del período 1º de diciembre de 2015 y 31 de diciembre 2016 podrán acumular ambos beneficios para aquellas inversiones ejecutadas en ese mismo período.</t>
  </si>
  <si>
    <t>Fecha de presentación del proyecto</t>
  </si>
  <si>
    <t>Inversión entre el 1-06-2015 y el 30-11-2015 (en UI)</t>
  </si>
  <si>
    <t>Inversión entre el 1-12-2015 y el 31-12-2016 (en UI)</t>
  </si>
  <si>
    <t>Inversión entre el 1-01-2017 y el 31-12-2017 (en UI)</t>
  </si>
  <si>
    <t>Inversión posterior al 31-12-2017 (en UI)</t>
  </si>
  <si>
    <t>TOTAL INVERSIÓN (EN UI)</t>
  </si>
  <si>
    <t>Puntaje final de la Matriz de Indicadores:</t>
  </si>
  <si>
    <t>Porcentaje de Exoneración de IRAE</t>
  </si>
  <si>
    <t>Porcentaje de Exoneración de IRAE con beneficio adicional</t>
  </si>
  <si>
    <t>Casos aplicables según tipo de inversión:</t>
  </si>
  <si>
    <t>A)</t>
  </si>
  <si>
    <t>La inversión que se realice entre el 1/06/15 y 30/11/15, se computará por el 100% y se le aplicará, cuando corresponda, el porcentaje de exoneración de IRAE con beneficio adicional.</t>
  </si>
  <si>
    <t>B)</t>
  </si>
  <si>
    <t>La inversión que se realice entre el 1/12/15 y 31/12/16, se computará por el 120% y se le aplicará, cuando corresponda, el porcentaje de exoneración de IRAE con beneficio adicional.</t>
  </si>
  <si>
    <t>C)</t>
  </si>
  <si>
    <t>La inversión que se realice entre el 1/01/17 y 31/12/17, se computará por el 100% y se le aplicará, cuando corresponda, el porcentaje de exoneración de IRAE con beneficio adicional.</t>
  </si>
  <si>
    <t>D)</t>
  </si>
  <si>
    <t>La inversión que se realice luego del 31/12/17, se computará por el 100% y se le aplicará el porcentaje de exoneración de IRAE original.</t>
  </si>
  <si>
    <t>Caso</t>
  </si>
  <si>
    <t>Inversión en UI</t>
  </si>
  <si>
    <t>% de IRAE</t>
  </si>
  <si>
    <t>Monto de Exoneración</t>
  </si>
  <si>
    <t>Exoneración de IRAE sin régimen transitorio:</t>
  </si>
  <si>
    <t>Exoneración de IRAE con régimen transitorio:</t>
  </si>
  <si>
    <t>Incremento total del beneficio de IRAE:</t>
  </si>
  <si>
    <t xml:space="preserve">Inversión en cada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</si>
</sst>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000"/>
  </numFmts>
  <fonts count="34"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0"/>
      <name val="Arial"/>
      <family val="2"/>
    </font>
    <font>
      <sz val="10"/>
      <name val="Arial"/>
      <family val="2"/>
    </font>
    <font>
      <u/>
      <sz val="10"/>
      <name val="Arial"/>
      <family val="2"/>
    </font>
    <font>
      <b/>
      <sz val="13"/>
      <name val="Arial"/>
      <family val="2"/>
    </font>
    <font>
      <b/>
      <i/>
      <u/>
      <sz val="10"/>
      <name val="Arial"/>
      <family val="2"/>
    </font>
    <font>
      <u/>
      <sz val="10"/>
      <name val="Arial"/>
      <family val="2"/>
    </font>
    <font>
      <i/>
      <sz val="10"/>
      <name val="Arial"/>
      <family val="2"/>
    </font>
    <font>
      <b/>
      <sz val="12"/>
      <color indexed="9"/>
      <name val="Arial"/>
      <family val="2"/>
    </font>
    <font>
      <sz val="10"/>
      <color indexed="10"/>
      <name val="Arial"/>
      <family val="2"/>
    </font>
    <font>
      <u/>
      <sz val="10"/>
      <color indexed="10"/>
      <name val="Arial"/>
      <family val="2"/>
    </font>
    <font>
      <b/>
      <i/>
      <sz val="10"/>
      <name val="Arial"/>
      <family val="2"/>
    </font>
    <font>
      <b/>
      <sz val="14"/>
      <color indexed="23"/>
      <name val="Arial"/>
      <family val="2"/>
    </font>
    <font>
      <sz val="10"/>
      <color indexed="23"/>
      <name val="Arial"/>
      <family val="2"/>
    </font>
    <font>
      <sz val="12"/>
      <color indexed="23"/>
      <name val="Arial"/>
      <family val="2"/>
    </font>
    <font>
      <b/>
      <i/>
      <sz val="12"/>
      <color indexed="23"/>
      <name val="Arial"/>
      <family val="2"/>
    </font>
    <font>
      <sz val="10"/>
      <color indexed="23"/>
      <name val="Arial"/>
      <family val="2"/>
    </font>
    <font>
      <b/>
      <sz val="11"/>
      <name val="Arial"/>
      <family val="2"/>
    </font>
    <font>
      <i/>
      <sz val="12"/>
      <color indexed="23"/>
      <name val="Arial"/>
      <family val="2"/>
    </font>
    <font>
      <b/>
      <sz val="8"/>
      <name val="Arial"/>
      <family val="2"/>
    </font>
    <font>
      <sz val="10"/>
      <color theme="0"/>
      <name val="Arial"/>
      <family val="2"/>
    </font>
    <font>
      <b/>
      <sz val="12"/>
      <color theme="0"/>
      <name val="Arial"/>
      <family val="2"/>
    </font>
    <font>
      <sz val="10"/>
      <color rgb="FFC00000"/>
      <name val="Arial"/>
      <family val="2"/>
    </font>
    <font>
      <b/>
      <sz val="10"/>
      <color rgb="FFC0000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s>
  <borders count="5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6">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284">
    <xf numFmtId="0" fontId="0" fillId="0" borderId="0" xfId="0"/>
    <xf numFmtId="0" fontId="5" fillId="2" borderId="0" xfId="0" applyFont="1" applyFill="1" applyBorder="1" applyAlignment="1" applyProtection="1">
      <alignment horizontal="left" indent="4"/>
      <protection hidden="1"/>
    </xf>
    <xf numFmtId="0" fontId="3" fillId="2" borderId="1" xfId="0" applyFont="1" applyFill="1" applyBorder="1" applyProtection="1"/>
    <xf numFmtId="0" fontId="3" fillId="2" borderId="0" xfId="0" applyFont="1" applyFill="1" applyBorder="1" applyProtection="1"/>
    <xf numFmtId="0" fontId="0" fillId="2" borderId="0" xfId="0" applyFill="1" applyBorder="1" applyProtection="1"/>
    <xf numFmtId="0" fontId="3" fillId="2" borderId="2" xfId="0" applyFont="1" applyFill="1" applyBorder="1" applyProtection="1"/>
    <xf numFmtId="0" fontId="3" fillId="3" borderId="0" xfId="0" applyFont="1" applyFill="1" applyProtection="1"/>
    <xf numFmtId="0" fontId="0" fillId="2" borderId="1" xfId="0" applyFill="1" applyBorder="1" applyProtection="1"/>
    <xf numFmtId="0" fontId="0" fillId="2" borderId="2" xfId="0" applyFill="1" applyBorder="1" applyProtection="1"/>
    <xf numFmtId="0" fontId="0" fillId="3" borderId="0" xfId="0" applyFill="1" applyProtection="1"/>
    <xf numFmtId="0" fontId="5" fillId="2" borderId="0" xfId="0" applyFont="1" applyFill="1" applyBorder="1" applyProtection="1"/>
    <xf numFmtId="0" fontId="3" fillId="2" borderId="3" xfId="0" applyFont="1" applyFill="1" applyBorder="1" applyAlignment="1" applyProtection="1">
      <alignment horizontal="center"/>
    </xf>
    <xf numFmtId="0" fontId="3" fillId="2" borderId="0" xfId="0" applyFont="1" applyFill="1" applyBorder="1" applyAlignment="1" applyProtection="1">
      <alignment horizontal="center"/>
    </xf>
    <xf numFmtId="0" fontId="18" fillId="2" borderId="1" xfId="0" applyFont="1" applyFill="1" applyBorder="1" applyProtection="1"/>
    <xf numFmtId="0" fontId="14" fillId="2" borderId="0" xfId="0" applyNumberFormat="1" applyFont="1" applyFill="1" applyBorder="1" applyProtection="1"/>
    <xf numFmtId="0" fontId="19" fillId="2" borderId="0" xfId="0" applyFont="1" applyFill="1" applyBorder="1" applyProtection="1"/>
    <xf numFmtId="0" fontId="15" fillId="2" borderId="0" xfId="0" applyFont="1" applyFill="1" applyBorder="1" applyProtection="1"/>
    <xf numFmtId="0" fontId="18" fillId="2" borderId="0" xfId="0" applyFont="1" applyFill="1" applyBorder="1" applyProtection="1"/>
    <xf numFmtId="0" fontId="18" fillId="2" borderId="2" xfId="0" applyFont="1" applyFill="1" applyBorder="1" applyProtection="1"/>
    <xf numFmtId="0" fontId="18" fillId="3" borderId="0" xfId="0" applyFont="1" applyFill="1" applyProtection="1"/>
    <xf numFmtId="0" fontId="20" fillId="2" borderId="0" xfId="0" applyNumberFormat="1" applyFont="1" applyFill="1" applyBorder="1" applyProtection="1"/>
    <xf numFmtId="0" fontId="1" fillId="2" borderId="0" xfId="0" applyFon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7" fillId="4" borderId="1" xfId="0" applyFont="1" applyFill="1" applyBorder="1" applyProtection="1"/>
    <xf numFmtId="0" fontId="17" fillId="4" borderId="0" xfId="0" applyFont="1" applyFill="1" applyBorder="1" applyProtection="1"/>
    <xf numFmtId="0" fontId="17" fillId="4" borderId="2" xfId="0" applyFont="1" applyFill="1" applyBorder="1" applyProtection="1"/>
    <xf numFmtId="0" fontId="17" fillId="3" borderId="0" xfId="0" applyFont="1" applyFill="1" applyProtection="1"/>
    <xf numFmtId="0" fontId="8" fillId="2" borderId="1" xfId="0" applyFont="1" applyFill="1" applyBorder="1" applyProtection="1"/>
    <xf numFmtId="0" fontId="8" fillId="2" borderId="0" xfId="0" applyFont="1" applyFill="1" applyBorder="1" applyProtection="1"/>
    <xf numFmtId="0" fontId="8" fillId="2" borderId="2" xfId="0" applyFont="1" applyFill="1" applyBorder="1" applyProtection="1"/>
    <xf numFmtId="0" fontId="8" fillId="3" borderId="0" xfId="0" applyFont="1" applyFill="1" applyProtection="1"/>
    <xf numFmtId="0" fontId="0" fillId="2" borderId="0" xfId="0" applyFill="1" applyBorder="1" applyAlignment="1" applyProtection="1">
      <alignment horizontal="center"/>
    </xf>
    <xf numFmtId="0" fontId="3" fillId="2" borderId="7" xfId="0" applyFont="1" applyFill="1" applyBorder="1" applyAlignment="1" applyProtection="1">
      <alignment horizontal="center"/>
    </xf>
    <xf numFmtId="0" fontId="4" fillId="2" borderId="0" xfId="0" applyFont="1" applyFill="1" applyBorder="1" applyProtection="1"/>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5" fillId="2" borderId="2" xfId="0" applyFont="1" applyFill="1" applyBorder="1" applyProtection="1"/>
    <xf numFmtId="0" fontId="3"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12" fillId="2" borderId="0" xfId="0" applyFont="1" applyFill="1" applyBorder="1" applyProtection="1"/>
    <xf numFmtId="0" fontId="4" fillId="2" borderId="0" xfId="0" applyFont="1" applyFill="1" applyBorder="1" applyAlignment="1" applyProtection="1"/>
    <xf numFmtId="0" fontId="1" fillId="2" borderId="1" xfId="0" applyFont="1" applyFill="1" applyBorder="1" applyProtection="1"/>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1" fillId="2" borderId="0" xfId="0" applyFont="1" applyFill="1" applyBorder="1" applyProtection="1"/>
    <xf numFmtId="0" fontId="11" fillId="2" borderId="1" xfId="0" applyFont="1" applyFill="1" applyBorder="1" applyProtection="1"/>
    <xf numFmtId="0" fontId="11" fillId="2" borderId="14" xfId="0" applyFont="1" applyFill="1" applyBorder="1" applyAlignment="1" applyProtection="1">
      <alignment horizontal="center" vertical="center"/>
    </xf>
    <xf numFmtId="9" fontId="11" fillId="2" borderId="15" xfId="4"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9" fontId="11" fillId="2" borderId="18" xfId="4" applyFont="1" applyFill="1" applyBorder="1" applyAlignment="1" applyProtection="1">
      <alignment horizontal="center" vertical="center" wrapText="1"/>
    </xf>
    <xf numFmtId="9" fontId="11" fillId="2" borderId="18" xfId="4" applyFont="1" applyFill="1"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9" fontId="11" fillId="2" borderId="21" xfId="4" applyFont="1" applyFill="1" applyBorder="1" applyAlignment="1" applyProtection="1">
      <alignment horizontal="center" vertical="center"/>
    </xf>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17" fillId="3" borderId="1" xfId="0" applyFont="1" applyFill="1" applyBorder="1" applyProtection="1"/>
    <xf numFmtId="10" fontId="0" fillId="2" borderId="0" xfId="0" applyNumberFormat="1" applyFill="1" applyBorder="1" applyAlignment="1" applyProtection="1">
      <alignment horizontal="center"/>
    </xf>
    <xf numFmtId="0" fontId="0" fillId="2" borderId="24" xfId="0" applyFill="1" applyBorder="1"/>
    <xf numFmtId="0" fontId="0" fillId="2" borderId="25" xfId="0" applyFill="1" applyBorder="1"/>
    <xf numFmtId="3" fontId="0" fillId="2" borderId="7" xfId="0" applyNumberFormat="1" applyFill="1" applyBorder="1" applyAlignment="1" applyProtection="1">
      <alignment horizontal="center"/>
    </xf>
    <xf numFmtId="0" fontId="0" fillId="2" borderId="4" xfId="0" applyFill="1" applyBorder="1"/>
    <xf numFmtId="0" fontId="0" fillId="2" borderId="5" xfId="0" applyFill="1" applyBorder="1"/>
    <xf numFmtId="0" fontId="0" fillId="2" borderId="6" xfId="0" applyFill="1" applyBorder="1"/>
    <xf numFmtId="0" fontId="0" fillId="3" borderId="0" xfId="0" applyFill="1"/>
    <xf numFmtId="0" fontId="0" fillId="2" borderId="1" xfId="0" applyFill="1" applyBorder="1"/>
    <xf numFmtId="0" fontId="0" fillId="2" borderId="0" xfId="0" applyFill="1" applyBorder="1"/>
    <xf numFmtId="0" fontId="0" fillId="2" borderId="2"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21" fillId="2" borderId="0" xfId="0" applyFont="1" applyFill="1" applyBorder="1"/>
    <xf numFmtId="0" fontId="22" fillId="2" borderId="0" xfId="0" applyFont="1" applyFill="1" applyBorder="1"/>
    <xf numFmtId="0" fontId="0" fillId="2" borderId="23" xfId="0" applyFill="1" applyBorder="1"/>
    <xf numFmtId="1" fontId="0" fillId="2" borderId="7" xfId="0" applyNumberFormat="1" applyFill="1" applyBorder="1" applyAlignment="1" applyProtection="1">
      <alignment horizontal="center"/>
    </xf>
    <xf numFmtId="1" fontId="18" fillId="3" borderId="0" xfId="0" applyNumberFormat="1" applyFont="1" applyFill="1" applyProtection="1"/>
    <xf numFmtId="0" fontId="26" fillId="3" borderId="11" xfId="0" applyFont="1" applyFill="1" applyBorder="1" applyAlignment="1" applyProtection="1">
      <alignment horizontal="center"/>
    </xf>
    <xf numFmtId="0" fontId="26" fillId="3" borderId="13" xfId="0" applyFont="1" applyFill="1" applyBorder="1" applyAlignment="1" applyProtection="1">
      <alignment horizontal="center" wrapText="1"/>
    </xf>
    <xf numFmtId="0" fontId="25" fillId="0" borderId="26" xfId="0" applyFont="1" applyBorder="1" applyAlignment="1" applyProtection="1">
      <alignment horizontal="center"/>
    </xf>
    <xf numFmtId="0" fontId="25" fillId="0" borderId="27" xfId="0" applyFont="1" applyBorder="1" applyAlignment="1" applyProtection="1">
      <alignment horizontal="center"/>
    </xf>
    <xf numFmtId="0" fontId="25" fillId="0" borderId="28" xfId="0" applyFont="1" applyBorder="1" applyAlignment="1" applyProtection="1">
      <alignment horizont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25" fillId="0" borderId="15" xfId="0" applyFont="1" applyBorder="1" applyAlignment="1" applyProtection="1">
      <alignment horizontal="center"/>
    </xf>
    <xf numFmtId="164" fontId="25" fillId="0" borderId="15" xfId="2" applyNumberFormat="1" applyFont="1" applyFill="1" applyBorder="1" applyAlignment="1" applyProtection="1">
      <alignment horizontal="center"/>
    </xf>
    <xf numFmtId="9" fontId="22" fillId="0" borderId="15" xfId="4" applyFont="1" applyBorder="1" applyAlignment="1" applyProtection="1">
      <alignment horizontal="center" vertical="center"/>
    </xf>
    <xf numFmtId="164" fontId="22" fillId="0" borderId="15" xfId="2" applyNumberFormat="1" applyFont="1" applyBorder="1" applyAlignment="1" applyProtection="1">
      <alignment horizontal="center" vertical="center"/>
    </xf>
    <xf numFmtId="3" fontId="22" fillId="0" borderId="15" xfId="2" applyNumberFormat="1" applyFont="1" applyBorder="1" applyAlignment="1" applyProtection="1">
      <alignment horizontal="center" vertical="center"/>
    </xf>
    <xf numFmtId="0" fontId="25" fillId="0" borderId="18" xfId="0" applyFont="1" applyBorder="1" applyAlignment="1" applyProtection="1">
      <alignment horizontal="center"/>
    </xf>
    <xf numFmtId="164" fontId="25" fillId="0" borderId="18" xfId="2" applyNumberFormat="1" applyFont="1" applyFill="1" applyBorder="1" applyAlignment="1" applyProtection="1">
      <alignment horizontal="center"/>
    </xf>
    <xf numFmtId="9" fontId="22" fillId="0" borderId="18" xfId="4" applyFont="1" applyBorder="1" applyAlignment="1" applyProtection="1">
      <alignment horizontal="center" vertical="center"/>
    </xf>
    <xf numFmtId="164" fontId="22" fillId="0" borderId="18" xfId="2" applyNumberFormat="1" applyFont="1" applyBorder="1" applyAlignment="1" applyProtection="1">
      <alignment horizontal="center" vertical="center"/>
    </xf>
    <xf numFmtId="3" fontId="22" fillId="0" borderId="18" xfId="2" applyNumberFormat="1" applyFont="1" applyBorder="1" applyAlignment="1" applyProtection="1">
      <alignment horizontal="center" vertical="center"/>
    </xf>
    <xf numFmtId="164" fontId="25" fillId="5" borderId="29" xfId="2" applyNumberFormat="1" applyFont="1" applyFill="1" applyBorder="1" applyAlignment="1" applyProtection="1">
      <alignment horizontal="center"/>
      <protection locked="0"/>
    </xf>
    <xf numFmtId="164" fontId="25" fillId="5" borderId="30" xfId="2" applyNumberFormat="1" applyFont="1" applyFill="1" applyBorder="1" applyAlignment="1" applyProtection="1">
      <alignment horizontal="center"/>
      <protection locked="0"/>
    </xf>
    <xf numFmtId="164" fontId="25" fillId="5" borderId="31" xfId="2" applyNumberFormat="1" applyFont="1" applyFill="1" applyBorder="1" applyAlignment="1" applyProtection="1">
      <alignment horizontal="center"/>
      <protection locked="0"/>
    </xf>
    <xf numFmtId="0" fontId="0" fillId="2" borderId="0" xfId="0"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5"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3" fontId="3" fillId="5" borderId="7" xfId="2"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protection locked="0"/>
    </xf>
    <xf numFmtId="165" fontId="3" fillId="5" borderId="7"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center" vertical="center"/>
    </xf>
    <xf numFmtId="3" fontId="3" fillId="5" borderId="7" xfId="2" applyNumberFormat="1" applyFont="1" applyFill="1" applyBorder="1" applyAlignment="1" applyProtection="1">
      <alignment horizontal="center"/>
      <protection locked="0"/>
    </xf>
    <xf numFmtId="0" fontId="5" fillId="5" borderId="32"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9" fontId="1" fillId="2" borderId="15" xfId="4"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xf>
    <xf numFmtId="0" fontId="0" fillId="2" borderId="0" xfId="0" applyFill="1" applyBorder="1" applyProtection="1">
      <protection hidden="1"/>
    </xf>
    <xf numFmtId="0" fontId="3" fillId="2" borderId="7" xfId="0" applyFont="1" applyFill="1" applyBorder="1" applyAlignment="1" applyProtection="1">
      <alignment horizontal="center" vertical="center"/>
      <protection hidden="1"/>
    </xf>
    <xf numFmtId="3" fontId="3" fillId="2" borderId="7" xfId="0" applyNumberFormat="1"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34"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3" fillId="2" borderId="7" xfId="0" applyFont="1" applyFill="1" applyBorder="1" applyAlignment="1" applyProtection="1">
      <alignment horizontal="center"/>
      <protection hidden="1"/>
    </xf>
    <xf numFmtId="1" fontId="3" fillId="2" borderId="7" xfId="0" applyNumberFormat="1" applyFont="1" applyFill="1" applyBorder="1" applyAlignment="1" applyProtection="1">
      <alignment horizontal="center" vertical="center"/>
      <protection hidden="1"/>
    </xf>
    <xf numFmtId="2" fontId="3" fillId="2" borderId="7" xfId="0" applyNumberFormat="1" applyFont="1" applyFill="1" applyBorder="1" applyAlignment="1" applyProtection="1">
      <alignment horizontal="center"/>
      <protection hidden="1"/>
    </xf>
    <xf numFmtId="2" fontId="11" fillId="2" borderId="15" xfId="4" applyNumberFormat="1" applyFont="1" applyFill="1" applyBorder="1" applyAlignment="1" applyProtection="1">
      <alignment horizontal="center" vertical="center"/>
      <protection hidden="1"/>
    </xf>
    <xf numFmtId="2" fontId="11" fillId="2" borderId="18" xfId="0" applyNumberFormat="1" applyFont="1" applyFill="1" applyBorder="1" applyAlignment="1" applyProtection="1">
      <alignment horizontal="center" vertical="center" wrapText="1"/>
      <protection hidden="1"/>
    </xf>
    <xf numFmtId="2" fontId="11" fillId="2" borderId="18" xfId="2" applyNumberFormat="1" applyFont="1" applyFill="1" applyBorder="1" applyAlignment="1" applyProtection="1">
      <alignment horizontal="center" vertical="center"/>
      <protection hidden="1"/>
    </xf>
    <xf numFmtId="2" fontId="11" fillId="2" borderId="21" xfId="0" applyNumberFormat="1" applyFont="1" applyFill="1" applyBorder="1" applyAlignment="1" applyProtection="1">
      <alignment horizontal="center" vertical="center"/>
      <protection hidden="1"/>
    </xf>
    <xf numFmtId="2" fontId="11" fillId="2" borderId="33" xfId="0" applyNumberFormat="1" applyFont="1" applyFill="1" applyBorder="1" applyAlignment="1" applyProtection="1">
      <alignment horizontal="center" vertical="center"/>
      <protection hidden="1"/>
    </xf>
    <xf numFmtId="2" fontId="11" fillId="2" borderId="38" xfId="4" applyNumberFormat="1" applyFont="1" applyFill="1" applyBorder="1" applyAlignment="1" applyProtection="1">
      <alignment horizontal="center" vertical="center"/>
      <protection hidden="1"/>
    </xf>
    <xf numFmtId="2" fontId="11" fillId="2" borderId="39" xfId="4" applyNumberFormat="1" applyFont="1" applyFill="1" applyBorder="1" applyAlignment="1" applyProtection="1">
      <alignment horizontal="center" vertical="center"/>
      <protection hidden="1"/>
    </xf>
    <xf numFmtId="2" fontId="3" fillId="2" borderId="37" xfId="0" applyNumberFormat="1" applyFont="1" applyFill="1" applyBorder="1" applyAlignment="1" applyProtection="1">
      <alignment horizontal="center" vertical="center" wrapText="1"/>
      <protection hidden="1"/>
    </xf>
    <xf numFmtId="0" fontId="11" fillId="2" borderId="0" xfId="0" applyFont="1" applyFill="1" applyBorder="1" applyProtection="1">
      <protection hidden="1"/>
    </xf>
    <xf numFmtId="0" fontId="0" fillId="2" borderId="1" xfId="0" applyFill="1" applyBorder="1" applyAlignment="1" applyProtection="1">
      <protection hidden="1"/>
    </xf>
    <xf numFmtId="0" fontId="0" fillId="2" borderId="0" xfId="0" applyFill="1" applyBorder="1" applyAlignment="1" applyProtection="1">
      <protection hidden="1"/>
    </xf>
    <xf numFmtId="10" fontId="13" fillId="2" borderId="0" xfId="0" applyNumberFormat="1" applyFont="1" applyFill="1" applyBorder="1" applyAlignment="1" applyProtection="1">
      <alignment horizontal="left"/>
      <protection hidden="1"/>
    </xf>
    <xf numFmtId="10" fontId="8"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16" fillId="2" borderId="0" xfId="0" applyFont="1" applyFill="1" applyBorder="1" applyProtection="1">
      <protection hidden="1"/>
    </xf>
    <xf numFmtId="1" fontId="13"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left"/>
      <protection hidden="1"/>
    </xf>
    <xf numFmtId="0" fontId="5" fillId="2" borderId="0" xfId="0" applyFont="1" applyFill="1" applyBorder="1" applyProtection="1">
      <protection hidden="1"/>
    </xf>
    <xf numFmtId="0" fontId="3" fillId="2" borderId="0" xfId="0" applyFont="1" applyFill="1" applyBorder="1" applyProtection="1">
      <protection hidden="1"/>
    </xf>
    <xf numFmtId="0" fontId="11" fillId="2" borderId="0" xfId="0" applyFont="1" applyFill="1" applyBorder="1" applyAlignment="1" applyProtection="1">
      <alignment horizontal="center"/>
      <protection hidden="1"/>
    </xf>
    <xf numFmtId="9" fontId="0" fillId="0" borderId="7" xfId="4" applyFont="1" applyFill="1" applyBorder="1" applyAlignment="1" applyProtection="1">
      <alignment horizontal="center"/>
      <protection hidden="1"/>
    </xf>
    <xf numFmtId="3" fontId="0" fillId="2" borderId="7" xfId="0" applyNumberFormat="1" applyFill="1" applyBorder="1" applyAlignment="1" applyProtection="1">
      <alignment horizontal="center" vertical="center"/>
      <protection hidden="1"/>
    </xf>
    <xf numFmtId="1" fontId="0" fillId="2" borderId="7" xfId="0" applyNumberFormat="1" applyFill="1" applyBorder="1" applyAlignment="1" applyProtection="1">
      <alignment horizontal="center"/>
      <protection hidden="1"/>
    </xf>
    <xf numFmtId="0" fontId="9" fillId="2" borderId="0" xfId="1" applyFill="1" applyBorder="1" applyAlignment="1" applyProtection="1">
      <protection locked="0" hidden="1"/>
    </xf>
    <xf numFmtId="0" fontId="1" fillId="2" borderId="0" xfId="0" applyFont="1" applyFill="1" applyBorder="1" applyAlignment="1" applyProtection="1">
      <alignment vertical="center"/>
      <protection hidden="1"/>
    </xf>
    <xf numFmtId="0" fontId="5" fillId="0" borderId="0" xfId="3" applyProtection="1"/>
    <xf numFmtId="0" fontId="5" fillId="0" borderId="0" xfId="3" applyFont="1" applyProtection="1"/>
    <xf numFmtId="14" fontId="29" fillId="0" borderId="0" xfId="3" applyNumberFormat="1" applyFont="1" applyFill="1" applyProtection="1"/>
    <xf numFmtId="0" fontId="17" fillId="4" borderId="1" xfId="3" applyFont="1" applyFill="1" applyBorder="1" applyProtection="1"/>
    <xf numFmtId="0" fontId="17" fillId="4" borderId="0" xfId="3" applyFont="1" applyFill="1" applyBorder="1" applyProtection="1"/>
    <xf numFmtId="0" fontId="30" fillId="0" borderId="0" xfId="3" applyFont="1" applyFill="1" applyBorder="1" applyProtection="1"/>
    <xf numFmtId="14" fontId="29" fillId="0" borderId="0" xfId="3" applyNumberFormat="1" applyFont="1" applyProtection="1"/>
    <xf numFmtId="0" fontId="5" fillId="0" borderId="0" xfId="3" applyAlignment="1" applyProtection="1">
      <alignment wrapText="1"/>
    </xf>
    <xf numFmtId="0" fontId="5" fillId="0" borderId="0" xfId="3" applyFont="1" applyAlignment="1" applyProtection="1">
      <alignment wrapText="1"/>
    </xf>
    <xf numFmtId="0" fontId="3" fillId="0" borderId="0" xfId="3" applyFont="1" applyProtection="1"/>
    <xf numFmtId="0" fontId="5" fillId="0" borderId="0" xfId="3" applyBorder="1" applyProtection="1"/>
    <xf numFmtId="0" fontId="31" fillId="0" borderId="0" xfId="3" applyFont="1" applyBorder="1" applyAlignment="1" applyProtection="1">
      <alignment vertical="center" wrapText="1"/>
    </xf>
    <xf numFmtId="0" fontId="31" fillId="0" borderId="1" xfId="3" applyFont="1" applyBorder="1" applyAlignment="1" applyProtection="1">
      <alignment vertical="center" wrapText="1"/>
    </xf>
    <xf numFmtId="0" fontId="4" fillId="0" borderId="4" xfId="3" applyFont="1" applyBorder="1" applyProtection="1"/>
    <xf numFmtId="0" fontId="16" fillId="0" borderId="5" xfId="3" applyFont="1" applyBorder="1" applyProtection="1"/>
    <xf numFmtId="0" fontId="5" fillId="0" borderId="5" xfId="3" applyBorder="1" applyProtection="1"/>
    <xf numFmtId="0" fontId="5" fillId="0" borderId="6" xfId="3" applyBorder="1" applyProtection="1"/>
    <xf numFmtId="0" fontId="16" fillId="0" borderId="1" xfId="3" applyFont="1" applyBorder="1" applyProtection="1"/>
    <xf numFmtId="0" fontId="16" fillId="0" borderId="0" xfId="3" applyFont="1" applyBorder="1" applyProtection="1"/>
    <xf numFmtId="0" fontId="5" fillId="0" borderId="2" xfId="3" applyBorder="1" applyProtection="1"/>
    <xf numFmtId="0" fontId="16" fillId="0" borderId="1" xfId="3" applyFont="1" applyBorder="1" applyAlignment="1" applyProtection="1">
      <alignment horizontal="center"/>
    </xf>
    <xf numFmtId="0" fontId="16" fillId="0" borderId="23" xfId="3" applyFont="1" applyBorder="1" applyProtection="1"/>
    <xf numFmtId="0" fontId="16" fillId="0" borderId="24" xfId="3" applyFont="1" applyBorder="1" applyProtection="1"/>
    <xf numFmtId="0" fontId="5" fillId="0" borderId="24" xfId="3" applyBorder="1" applyProtection="1"/>
    <xf numFmtId="0" fontId="5" fillId="0" borderId="25" xfId="3" applyBorder="1" applyProtection="1"/>
    <xf numFmtId="0" fontId="32" fillId="0" borderId="0" xfId="3" applyFont="1" applyAlignment="1" applyProtection="1">
      <alignment horizontal="left" indent="1"/>
      <protection hidden="1"/>
    </xf>
    <xf numFmtId="0" fontId="33" fillId="2" borderId="0" xfId="0" applyFont="1" applyFill="1" applyBorder="1" applyProtection="1"/>
    <xf numFmtId="0" fontId="0" fillId="0" borderId="0" xfId="0" applyFill="1" applyBorder="1" applyAlignment="1" applyProtection="1">
      <alignment horizontal="center" vertical="center"/>
      <protection locked="0"/>
    </xf>
    <xf numFmtId="0" fontId="3" fillId="2" borderId="40"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6" xfId="0" applyFont="1" applyFill="1" applyBorder="1" applyAlignment="1" applyProtection="1">
      <alignment horizontal="center"/>
    </xf>
    <xf numFmtId="4" fontId="0" fillId="2" borderId="45" xfId="0" applyNumberFormat="1" applyFill="1" applyBorder="1" applyProtection="1"/>
    <xf numFmtId="4" fontId="0" fillId="2" borderId="30" xfId="0" applyNumberFormat="1" applyFill="1" applyBorder="1" applyProtection="1"/>
    <xf numFmtId="4" fontId="0" fillId="2" borderId="31" xfId="0" applyNumberFormat="1" applyFill="1" applyBorder="1" applyProtection="1"/>
    <xf numFmtId="4" fontId="0" fillId="2" borderId="0" xfId="0" applyNumberFormat="1" applyFill="1" applyBorder="1" applyProtection="1"/>
    <xf numFmtId="4" fontId="0" fillId="2" borderId="7" xfId="0" applyNumberFormat="1" applyFill="1" applyBorder="1" applyProtection="1"/>
    <xf numFmtId="0" fontId="5" fillId="2" borderId="41" xfId="0" applyFont="1" applyFill="1" applyBorder="1" applyAlignment="1" applyProtection="1">
      <alignment horizontal="center"/>
    </xf>
    <xf numFmtId="0" fontId="5" fillId="2" borderId="42" xfId="0" applyFont="1" applyFill="1" applyBorder="1" applyAlignment="1" applyProtection="1">
      <alignment horizontal="center"/>
    </xf>
    <xf numFmtId="0" fontId="5" fillId="2" borderId="43" xfId="0" applyFont="1" applyFill="1" applyBorder="1" applyAlignment="1" applyProtection="1">
      <alignment horizontal="center"/>
    </xf>
    <xf numFmtId="3" fontId="3" fillId="5" borderId="44"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3" fontId="3" fillId="5" borderId="28" xfId="0" applyNumberFormat="1" applyFont="1" applyFill="1" applyBorder="1" applyAlignment="1" applyProtection="1">
      <alignment horizontal="center" vertical="center"/>
      <protection locked="0"/>
    </xf>
    <xf numFmtId="0" fontId="23" fillId="2" borderId="0" xfId="0" applyFont="1" applyFill="1" applyBorder="1" applyAlignment="1">
      <alignment horizontal="justify" vertical="justify" wrapText="1"/>
    </xf>
    <xf numFmtId="0" fontId="23" fillId="2" borderId="0" xfId="0" applyFont="1" applyFill="1" applyBorder="1" applyAlignment="1">
      <alignment horizontal="justify" vertical="justify"/>
    </xf>
    <xf numFmtId="0" fontId="3" fillId="2" borderId="3"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28" fillId="2" borderId="1" xfId="0" applyFont="1" applyFill="1" applyBorder="1" applyAlignment="1" applyProtection="1">
      <alignment horizontal="center" wrapText="1"/>
      <protection hidden="1"/>
    </xf>
    <xf numFmtId="0" fontId="28" fillId="2" borderId="0" xfId="0" applyFont="1" applyFill="1" applyBorder="1" applyAlignment="1" applyProtection="1">
      <alignment horizontal="center" wrapText="1"/>
      <protection hidden="1"/>
    </xf>
    <xf numFmtId="0" fontId="8" fillId="2" borderId="3" xfId="0" applyFont="1" applyFill="1" applyBorder="1" applyAlignment="1" applyProtection="1">
      <alignment horizontal="center"/>
    </xf>
    <xf numFmtId="0" fontId="8" fillId="2" borderId="34"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34" xfId="0" applyFont="1" applyFill="1" applyBorder="1" applyAlignment="1" applyProtection="1">
      <alignment horizont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46" xfId="0" applyFont="1" applyFill="1" applyBorder="1" applyAlignment="1" applyProtection="1">
      <alignment horizontal="center"/>
    </xf>
    <xf numFmtId="3" fontId="3" fillId="5" borderId="3" xfId="2" applyNumberFormat="1" applyFont="1" applyFill="1" applyBorder="1" applyAlignment="1" applyProtection="1">
      <alignment horizontal="center" vertical="center"/>
      <protection locked="0"/>
    </xf>
    <xf numFmtId="3" fontId="3" fillId="5" borderId="34" xfId="2"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protection hidden="1"/>
    </xf>
    <xf numFmtId="0" fontId="3" fillId="2" borderId="34" xfId="0" applyFont="1" applyFill="1" applyBorder="1" applyAlignment="1" applyProtection="1">
      <alignment horizontal="center"/>
      <protection hidden="1"/>
    </xf>
    <xf numFmtId="0" fontId="0" fillId="2" borderId="0" xfId="0" applyFill="1" applyBorder="1" applyAlignment="1" applyProtection="1">
      <alignment horizontal="left" wrapText="1"/>
    </xf>
    <xf numFmtId="0" fontId="8" fillId="2" borderId="46" xfId="0" applyFont="1" applyFill="1" applyBorder="1" applyAlignment="1" applyProtection="1">
      <alignment horizontal="center"/>
    </xf>
    <xf numFmtId="0" fontId="3" fillId="2" borderId="3" xfId="3" applyFont="1" applyFill="1" applyBorder="1" applyAlignment="1" applyProtection="1">
      <alignment horizontal="left"/>
    </xf>
    <xf numFmtId="0" fontId="3" fillId="2" borderId="46" xfId="3" applyFont="1" applyFill="1" applyBorder="1" applyAlignment="1" applyProtection="1">
      <alignment horizontal="left"/>
    </xf>
    <xf numFmtId="0" fontId="3" fillId="2" borderId="34" xfId="3" applyFont="1" applyFill="1" applyBorder="1" applyAlignment="1" applyProtection="1">
      <alignment horizontal="left"/>
    </xf>
    <xf numFmtId="3" fontId="3" fillId="0" borderId="3" xfId="3" applyNumberFormat="1" applyFont="1" applyFill="1" applyBorder="1" applyAlignment="1" applyProtection="1">
      <alignment horizontal="center" vertical="center"/>
      <protection hidden="1"/>
    </xf>
    <xf numFmtId="3" fontId="3" fillId="0" borderId="46" xfId="3" applyNumberFormat="1" applyFont="1" applyFill="1" applyBorder="1" applyAlignment="1" applyProtection="1">
      <alignment horizontal="center" vertical="center"/>
      <protection hidden="1"/>
    </xf>
    <xf numFmtId="3" fontId="3" fillId="0" borderId="34" xfId="3" applyNumberFormat="1" applyFont="1" applyFill="1" applyBorder="1" applyAlignment="1" applyProtection="1">
      <alignment horizontal="center" vertical="center"/>
      <protection hidden="1"/>
    </xf>
    <xf numFmtId="0" fontId="5" fillId="0" borderId="17" xfId="3" applyFont="1" applyBorder="1" applyAlignment="1" applyProtection="1">
      <alignment horizontal="center" vertical="center"/>
    </xf>
    <xf numFmtId="0" fontId="5" fillId="0" borderId="18" xfId="3" applyFont="1" applyBorder="1" applyAlignment="1" applyProtection="1">
      <alignment horizontal="center" vertical="center"/>
    </xf>
    <xf numFmtId="3" fontId="5" fillId="0" borderId="18" xfId="3" applyNumberFormat="1" applyBorder="1" applyAlignment="1" applyProtection="1">
      <alignment horizontal="center" vertical="center"/>
      <protection hidden="1"/>
    </xf>
    <xf numFmtId="10" fontId="5" fillId="0" borderId="18" xfId="3" applyNumberFormat="1" applyBorder="1" applyAlignment="1" applyProtection="1">
      <alignment horizontal="center" vertical="center"/>
      <protection hidden="1"/>
    </xf>
    <xf numFmtId="0" fontId="5" fillId="0" borderId="18" xfId="3" applyBorder="1" applyAlignment="1" applyProtection="1">
      <alignment horizontal="center" vertical="center"/>
      <protection hidden="1"/>
    </xf>
    <xf numFmtId="3" fontId="5" fillId="0" borderId="38" xfId="3" applyNumberFormat="1" applyBorder="1" applyAlignment="1" applyProtection="1">
      <alignment horizontal="center" vertical="center"/>
      <protection hidden="1"/>
    </xf>
    <xf numFmtId="0" fontId="5" fillId="0" borderId="20" xfId="3" applyFont="1" applyBorder="1" applyAlignment="1" applyProtection="1">
      <alignment horizontal="center" vertical="center"/>
    </xf>
    <xf numFmtId="0" fontId="5" fillId="0" borderId="21" xfId="3" applyFont="1" applyBorder="1" applyAlignment="1" applyProtection="1">
      <alignment horizontal="center" vertical="center"/>
    </xf>
    <xf numFmtId="3" fontId="5" fillId="0" borderId="21" xfId="3" applyNumberFormat="1" applyBorder="1" applyAlignment="1" applyProtection="1">
      <alignment horizontal="center" vertical="center"/>
      <protection hidden="1"/>
    </xf>
    <xf numFmtId="10" fontId="5" fillId="0" borderId="21" xfId="3" applyNumberFormat="1" applyBorder="1" applyAlignment="1" applyProtection="1">
      <alignment horizontal="center" vertical="center"/>
      <protection hidden="1"/>
    </xf>
    <xf numFmtId="0" fontId="5" fillId="0" borderId="21" xfId="3" applyBorder="1" applyAlignment="1" applyProtection="1">
      <alignment horizontal="center" vertical="center"/>
      <protection hidden="1"/>
    </xf>
    <xf numFmtId="3" fontId="5" fillId="0" borderId="39" xfId="3" applyNumberFormat="1" applyBorder="1" applyAlignment="1" applyProtection="1">
      <alignment horizontal="center" vertical="center"/>
      <protection hidden="1"/>
    </xf>
    <xf numFmtId="0" fontId="5" fillId="0" borderId="48" xfId="3" applyFont="1" applyBorder="1" applyAlignment="1" applyProtection="1">
      <alignment horizontal="center" vertical="center"/>
    </xf>
    <xf numFmtId="0" fontId="5" fillId="0" borderId="49" xfId="3" applyFont="1" applyBorder="1" applyAlignment="1" applyProtection="1">
      <alignment horizontal="center" vertical="center"/>
    </xf>
    <xf numFmtId="3" fontId="5" fillId="0" borderId="50" xfId="3" applyNumberFormat="1" applyFont="1" applyBorder="1" applyAlignment="1" applyProtection="1">
      <alignment horizontal="center" vertical="center"/>
      <protection hidden="1"/>
    </xf>
    <xf numFmtId="0" fontId="5" fillId="0" borderId="51" xfId="3" applyFont="1" applyBorder="1" applyAlignment="1" applyProtection="1">
      <alignment horizontal="center" vertical="center"/>
      <protection hidden="1"/>
    </xf>
    <xf numFmtId="0" fontId="5" fillId="0" borderId="49" xfId="3" applyFont="1" applyBorder="1" applyAlignment="1" applyProtection="1">
      <alignment horizontal="center" vertical="center"/>
      <protection hidden="1"/>
    </xf>
    <xf numFmtId="10" fontId="5" fillId="0" borderId="50" xfId="3" applyNumberFormat="1" applyFont="1" applyBorder="1" applyAlignment="1" applyProtection="1">
      <alignment horizontal="center" vertical="center"/>
      <protection hidden="1"/>
    </xf>
    <xf numFmtId="3" fontId="5" fillId="0" borderId="15" xfId="3" applyNumberFormat="1" applyBorder="1" applyAlignment="1" applyProtection="1">
      <alignment horizontal="center" vertical="center"/>
      <protection hidden="1"/>
    </xf>
    <xf numFmtId="3" fontId="5" fillId="0" borderId="33" xfId="3" applyNumberFormat="1" applyBorder="1" applyAlignment="1" applyProtection="1">
      <alignment horizontal="center" vertical="center"/>
      <protection hidden="1"/>
    </xf>
    <xf numFmtId="0" fontId="5" fillId="0" borderId="14" xfId="3" applyFont="1" applyBorder="1" applyAlignment="1" applyProtection="1">
      <alignment horizontal="center" vertical="center"/>
    </xf>
    <xf numFmtId="0" fontId="5" fillId="0" borderId="15" xfId="3" applyFont="1" applyBorder="1" applyAlignment="1" applyProtection="1">
      <alignment horizontal="center" vertical="center"/>
    </xf>
    <xf numFmtId="10" fontId="5" fillId="0" borderId="15" xfId="3" applyNumberFormat="1" applyBorder="1" applyAlignment="1" applyProtection="1">
      <alignment horizontal="center" vertical="center"/>
      <protection hidden="1"/>
    </xf>
    <xf numFmtId="0" fontId="5" fillId="0" borderId="15" xfId="3" applyBorder="1" applyAlignment="1" applyProtection="1">
      <alignment horizontal="center" vertical="center"/>
      <protection hidden="1"/>
    </xf>
    <xf numFmtId="10" fontId="3" fillId="0" borderId="3" xfId="5" applyNumberFormat="1" applyFont="1" applyFill="1" applyBorder="1" applyAlignment="1" applyProtection="1">
      <alignment horizontal="center" vertical="center"/>
      <protection hidden="1"/>
    </xf>
    <xf numFmtId="10" fontId="3" fillId="0" borderId="46" xfId="5" applyNumberFormat="1" applyFont="1" applyFill="1" applyBorder="1" applyAlignment="1" applyProtection="1">
      <alignment horizontal="center" vertical="center"/>
      <protection hidden="1"/>
    </xf>
    <xf numFmtId="10" fontId="3" fillId="0" borderId="34" xfId="5" applyNumberFormat="1" applyFont="1" applyFill="1" applyBorder="1" applyAlignment="1" applyProtection="1">
      <alignment horizontal="center" vertical="center"/>
      <protection hidden="1"/>
    </xf>
    <xf numFmtId="0" fontId="3" fillId="0" borderId="8"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2" xfId="3" applyFont="1" applyBorder="1" applyAlignment="1" applyProtection="1">
      <alignment horizontal="center" vertical="center"/>
    </xf>
    <xf numFmtId="3" fontId="3" fillId="5" borderId="3" xfId="3" applyNumberFormat="1" applyFont="1" applyFill="1" applyBorder="1" applyAlignment="1" applyProtection="1">
      <alignment horizontal="center" vertical="center"/>
      <protection locked="0"/>
    </xf>
    <xf numFmtId="3" fontId="3" fillId="5" borderId="46" xfId="3" applyNumberFormat="1" applyFont="1" applyFill="1" applyBorder="1" applyAlignment="1" applyProtection="1">
      <alignment horizontal="center" vertical="center"/>
      <protection locked="0"/>
    </xf>
    <xf numFmtId="3" fontId="3" fillId="5" borderId="34" xfId="3" applyNumberFormat="1" applyFont="1" applyFill="1" applyBorder="1" applyAlignment="1" applyProtection="1">
      <alignment horizontal="center" vertical="center"/>
      <protection locked="0"/>
    </xf>
    <xf numFmtId="4" fontId="3" fillId="0" borderId="3" xfId="3" applyNumberFormat="1" applyFont="1" applyFill="1" applyBorder="1" applyAlignment="1" applyProtection="1">
      <alignment horizontal="center" vertical="center"/>
      <protection hidden="1"/>
    </xf>
    <xf numFmtId="4" fontId="3" fillId="0" borderId="46" xfId="3" applyNumberFormat="1" applyFont="1" applyFill="1" applyBorder="1" applyAlignment="1" applyProtection="1">
      <alignment horizontal="center" vertical="center"/>
      <protection hidden="1"/>
    </xf>
    <xf numFmtId="4" fontId="3" fillId="0" borderId="34" xfId="3" applyNumberFormat="1" applyFont="1" applyFill="1" applyBorder="1" applyAlignment="1" applyProtection="1">
      <alignment horizontal="center" vertical="center"/>
      <protection hidden="1"/>
    </xf>
    <xf numFmtId="0" fontId="16" fillId="0" borderId="3" xfId="3" applyFont="1" applyBorder="1" applyAlignment="1" applyProtection="1">
      <alignment horizontal="left" vertical="center" wrapText="1"/>
    </xf>
    <xf numFmtId="0" fontId="16" fillId="0" borderId="46" xfId="3" applyFont="1" applyBorder="1" applyAlignment="1" applyProtection="1">
      <alignment horizontal="left" vertical="center" wrapText="1"/>
    </xf>
    <xf numFmtId="0" fontId="16" fillId="0" borderId="34" xfId="3" applyFont="1" applyBorder="1" applyAlignment="1" applyProtection="1">
      <alignment horizontal="left" vertical="center" wrapText="1"/>
    </xf>
    <xf numFmtId="14" fontId="3" fillId="5" borderId="3" xfId="3" applyNumberFormat="1" applyFont="1" applyFill="1" applyBorder="1" applyAlignment="1" applyProtection="1">
      <alignment horizontal="center" vertical="center"/>
      <protection locked="0"/>
    </xf>
    <xf numFmtId="14" fontId="3" fillId="5" borderId="46" xfId="3" applyNumberFormat="1" applyFont="1" applyFill="1" applyBorder="1" applyAlignment="1" applyProtection="1">
      <alignment horizontal="center" vertical="center"/>
      <protection locked="0"/>
    </xf>
    <xf numFmtId="14" fontId="3" fillId="5" borderId="34" xfId="3"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center" wrapText="1" indent="1"/>
      <protection hidden="1"/>
    </xf>
  </cellXfs>
  <cellStyles count="6">
    <cellStyle name="Hipervínculo" xfId="1" builtinId="8"/>
    <cellStyle name="Millares" xfId="2" builtinId="3"/>
    <cellStyle name="Normal" xfId="0" builtinId="0"/>
    <cellStyle name="Normal 2" xfId="3"/>
    <cellStyle name="Porcentaje" xfId="4" builtinId="5"/>
    <cellStyle name="Porcentaje 2" xfId="5"/>
  </cellStyles>
  <dxfs count="7">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704850</xdr:colOff>
      <xdr:row>0</xdr:row>
      <xdr:rowOff>57150</xdr:rowOff>
    </xdr:from>
    <xdr:to>
      <xdr:col>7</xdr:col>
      <xdr:colOff>704850</xdr:colOff>
      <xdr:row>6</xdr:row>
      <xdr:rowOff>95250</xdr:rowOff>
    </xdr:to>
    <xdr:pic>
      <xdr:nvPicPr>
        <xdr:cNvPr id="51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8850" y="57150"/>
          <a:ext cx="38100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531495</xdr:colOff>
      <xdr:row>5</xdr:row>
      <xdr:rowOff>3138</xdr:rowOff>
    </xdr:from>
    <xdr:to>
      <xdr:col>14</xdr:col>
      <xdr:colOff>9572</xdr:colOff>
      <xdr:row>22</xdr:row>
      <xdr:rowOff>38093</xdr:rowOff>
    </xdr:to>
    <xdr:sp macro="" textlink="">
      <xdr:nvSpPr>
        <xdr:cNvPr id="6145" name="Rectangle 1"/>
        <xdr:cNvSpPr>
          <a:spLocks noChangeArrowheads="1"/>
        </xdr:cNvSpPr>
      </xdr:nvSpPr>
      <xdr:spPr bwMode="auto">
        <a:xfrm>
          <a:off x="657225" y="838200"/>
          <a:ext cx="9391650" cy="2800350"/>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unicamente las de color naranja</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primera instancia se debe determinar el nombre de la empresa, y cada una deberá establecer si la misma es nueva o en marcha (las opciones que figuran son Nueva: SI o NO). Esta opción determinará la fórmula del cálculo del plazo de exoneración de IRAE.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segunda instancia se deberá completar el nivel de facturación (del ejercicio fiscal anterior al que la empresa presenta el proyecto), en pesos uruguayos, y el número de empleados con los que cuenta la misma. En caso que la firma fuese nueva, la empresa debe proyectar facturación y número de empleados para el siguiente ejercicio económico. El valor de estas dos variables en forma conjunta determinará la categoría de la empresa (con el objetivo de determinar si es MYPE o no). En caso afirmativo la empresa contará con beneficios adicionales que se observan al final del simulador. Para que el simulador calcule esta última opción se debe completar el valor de la Unidad Indexada (UI) en la sección 2.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último, la empresa determina si el proyecto se localiza dentro de un Parque Industrial (las opciones que figuran son En Parque Industrial: SI o NO). En caso afirmativo, el puntaje total obtenido se incrementará en un 15%, sobre la porción del monto del proyecto que desarrolle en el Parque Industrial, para aquellas empresas que revistan la calidad de usuarios de parques industriales. </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36195</xdr:colOff>
      <xdr:row>4</xdr:row>
      <xdr:rowOff>0</xdr:rowOff>
    </xdr:from>
    <xdr:to>
      <xdr:col>1</xdr:col>
      <xdr:colOff>718983</xdr:colOff>
      <xdr:row>5</xdr:row>
      <xdr:rowOff>104775</xdr:rowOff>
    </xdr:to>
    <xdr:sp macro="" textlink="">
      <xdr:nvSpPr>
        <xdr:cNvPr id="6146"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25</xdr:row>
      <xdr:rowOff>148590</xdr:rowOff>
    </xdr:from>
    <xdr:to>
      <xdr:col>13</xdr:col>
      <xdr:colOff>750580</xdr:colOff>
      <xdr:row>35</xdr:row>
      <xdr:rowOff>104818</xdr:rowOff>
    </xdr:to>
    <xdr:sp macro="" textlink="">
      <xdr:nvSpPr>
        <xdr:cNvPr id="6147" name="Rectangle 3"/>
        <xdr:cNvSpPr>
          <a:spLocks noChangeArrowheads="1"/>
        </xdr:cNvSpPr>
      </xdr:nvSpPr>
      <xdr:spPr bwMode="auto">
        <a:xfrm>
          <a:off x="657225" y="4238625"/>
          <a:ext cx="9372600" cy="157162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esta inversión dentro del cuadro correspondiente.   </a:t>
          </a:r>
        </a:p>
      </xdr:txBody>
    </xdr:sp>
    <xdr:clientData/>
  </xdr:twoCellAnchor>
  <xdr:twoCellAnchor>
    <xdr:from>
      <xdr:col>1</xdr:col>
      <xdr:colOff>36195</xdr:colOff>
      <xdr:row>25</xdr:row>
      <xdr:rowOff>0</xdr:rowOff>
    </xdr:from>
    <xdr:to>
      <xdr:col>1</xdr:col>
      <xdr:colOff>718983</xdr:colOff>
      <xdr:row>26</xdr:row>
      <xdr:rowOff>110633</xdr:rowOff>
    </xdr:to>
    <xdr:sp macro="" textlink="">
      <xdr:nvSpPr>
        <xdr:cNvPr id="6148"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39</xdr:row>
      <xdr:rowOff>148590</xdr:rowOff>
    </xdr:from>
    <xdr:to>
      <xdr:col>14</xdr:col>
      <xdr:colOff>9572</xdr:colOff>
      <xdr:row>85</xdr:row>
      <xdr:rowOff>110490</xdr:rowOff>
    </xdr:to>
    <xdr:sp macro="" textlink="">
      <xdr:nvSpPr>
        <xdr:cNvPr id="6149" name="Rectangle 5"/>
        <xdr:cNvSpPr>
          <a:spLocks noChangeArrowheads="1"/>
        </xdr:cNvSpPr>
      </xdr:nvSpPr>
      <xdr:spPr bwMode="auto">
        <a:xfrm>
          <a:off x="657225" y="6505575"/>
          <a:ext cx="9391650" cy="741045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Las empresas cuentan con la posibilidad de aplicar diferentes indicadores, algunos generales y otros sectoriales, los cual dependerán del giro de actividad económica en el que se desempeña la firma. Ninguno es obligatorio, y cada emprendimiento podrá generar uno, algunos, o todos los indicadores. Para acceder al régimen las empresas deberán alcanzar como mínimo 1 punto. Las empresas que accedan deberán obtener como mínimo 0,5 puntos en total entre los siguientes indicadores: empleo; exportaciones; producción más Limpia o I+D+i; y/o sectorial.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primero de los indicadores generales es el de Generación de Empleo. El mismo se cuantifica por la cantidad de Unidad de Cuenta de Empleo a crear, con una carga equivalente de 40 horas semanales, promedio anual para los siguientes 5 años a los que la empresa presenta el proyecto  (ver Circular 2/09). A los efectos del simulador solamente se incluye un único cuadro, donde se establece el promedio de los 5 años. Cada empresa debe considerar para cada puesto de trabajo el nivel del salario nominal (se mide en Bases de Prestaciones y Contribuciones -BPC-), para establecer la categoría del mismo. Se dispone del link al INE para visualizar el valor de la BPC. En las celdas naranjas se debe completar la totalidad de los empleos por categoría.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 su vez, se identifican beneficios adicionales para tres colectivos con problemas de empleo (contratación de mujeres, contratación de menores de 24 años y/o mayores de 50 años, y contratación de trabajadores rurales). Para cada puesto de trabajo generado, la empresa deberá identificar las características de puestos de trabajo a generar que otorgan incentivos adicionales. Se podrá sumar puntos por más de un concepto. En las celdas naranjas se deben completar la totalidad de puestos de trabajo, por nivel de calificación, comprendidos en cada uno de los colectivos identificados con dificultades.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segundo de los indicadores generales es el de Aumento de exportaciones. En caso de aplicar este indicador, la empresa debe completar el valor de las ventas al exterior (en dólares) en promedio para los siguientes cinco años, consecuencia del proyecto de inversión, y el nivel de las mismas antes de presentar el emprendimiento (ver circular 2/09 y 5/10).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siguiente indicador general es el de Descentralización. A los efectos del simulador debe optarse necesariamente por una única localización dentro de las 3 posibilidades: barrios de Montevideo, o Interior del país (más o menos de 5.000 habitantes).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último de los indicadores generales es el de Inversión en utilización de tecnologías limpias (P+L) ó Incremento de investigación y desarrollo e innovación (I+D+i). La empresa debe completar la inversión en una de estas dos áreas, en UI. A los efectos del simulador, la opción del cómputo de empleo en I+D+i no está disponible, pudiendo aplicarse a la hora de presentar el proyecto.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Los indicadores sectoriales para las empresas industriales se encuentra en la hoja: Indicadores sectoriales. La empresa podrá optar por uno de los siguientes dos indicadores: 1.1) Nivel tecnológico del producto elaborado, 1.2) Formación continua y capacitación, ó 1.3) Desarrollo de Mercados de Capitales.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Para el indicador 1.1 la empresa se debe determinar el nivel tecnológico del producto que elabora la misma, de acuerdo con la clasificación uniforme para el comercio internacional (CUCI, versión2). El simulador prevé una lista fija de los 5 niveles de tecnología, dentro de los cuales la empresa debe optar por uno (a efectos del simulador).</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el sectorial 1.2 la empresa debe establecer el número de trabajadores capacitados, considerando las especificaciones que se determina en el Anexo de Indicadores Sectoriales.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el caso del Indicador 1.3, la empresa debe completar el monto de la inversión que financia mediante la emisión de acciones o certificados de participación a través del mercado local de valores, y/o la emisión de títulos de deuda en el mercado local.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otra parte, la empresa puede combinar uno de los primeros dos indicadores con el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718983</xdr:colOff>
      <xdr:row>40</xdr:row>
      <xdr:rowOff>119858</xdr:rowOff>
    </xdr:to>
    <xdr:sp macro="" textlink="">
      <xdr:nvSpPr>
        <xdr:cNvPr id="6150"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497205</xdr:colOff>
      <xdr:row>90</xdr:row>
      <xdr:rowOff>148590</xdr:rowOff>
    </xdr:from>
    <xdr:to>
      <xdr:col>13</xdr:col>
      <xdr:colOff>750588</xdr:colOff>
      <xdr:row>98</xdr:row>
      <xdr:rowOff>28614</xdr:rowOff>
    </xdr:to>
    <xdr:sp macro="" textlink="">
      <xdr:nvSpPr>
        <xdr:cNvPr id="6151" name="Rectangle 7"/>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Decreto 02/2012, así como el plazo en el cual podrá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703016</xdr:colOff>
      <xdr:row>91</xdr:row>
      <xdr:rowOff>119858</xdr:rowOff>
    </xdr:to>
    <xdr:sp macro="" textlink="">
      <xdr:nvSpPr>
        <xdr:cNvPr id="6152" name="Rectangle 8"/>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497205</xdr:colOff>
      <xdr:row>101</xdr:row>
      <xdr:rowOff>148590</xdr:rowOff>
    </xdr:from>
    <xdr:to>
      <xdr:col>14</xdr:col>
      <xdr:colOff>74310</xdr:colOff>
      <xdr:row>109</xdr:row>
      <xdr:rowOff>148590</xdr:rowOff>
    </xdr:to>
    <xdr:sp macro="" textlink="">
      <xdr:nvSpPr>
        <xdr:cNvPr id="6153" name="Rectangle 9"/>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101</xdr:row>
      <xdr:rowOff>0</xdr:rowOff>
    </xdr:from>
    <xdr:to>
      <xdr:col>1</xdr:col>
      <xdr:colOff>703016</xdr:colOff>
      <xdr:row>102</xdr:row>
      <xdr:rowOff>110633</xdr:rowOff>
    </xdr:to>
    <xdr:sp macro="" textlink="">
      <xdr:nvSpPr>
        <xdr:cNvPr id="6154" name="Rectangle 10"/>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1885950</xdr:colOff>
      <xdr:row>0</xdr:row>
      <xdr:rowOff>57150</xdr:rowOff>
    </xdr:from>
    <xdr:to>
      <xdr:col>6</xdr:col>
      <xdr:colOff>142875</xdr:colOff>
      <xdr:row>7</xdr:row>
      <xdr:rowOff>123825</xdr:rowOff>
    </xdr:to>
    <xdr:pic>
      <xdr:nvPicPr>
        <xdr:cNvPr id="125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8200" y="57150"/>
          <a:ext cx="50863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bps.gub.uy/bps/valoreshistoricos.jsp?idVariable=20&amp;contentid=5479"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ine.gub.uy/web/guest/ui-unidad-indexada" TargetMode="Externa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5" workbookViewId="0">
      <selection activeCell="B48" sqref="B48"/>
    </sheetView>
  </sheetViews>
  <sheetFormatPr baseColWidth="10" defaultColWidth="11.44140625" defaultRowHeight="13.2" x14ac:dyDescent="0.25"/>
  <cols>
    <col min="1" max="9" width="11.44140625" style="82"/>
    <col min="10" max="10" width="20.6640625" style="82" customWidth="1"/>
    <col min="11" max="16384" width="11.44140625" style="82"/>
  </cols>
  <sheetData>
    <row r="1" spans="1:11" x14ac:dyDescent="0.25">
      <c r="A1" s="79"/>
      <c r="B1" s="80"/>
      <c r="C1" s="80"/>
      <c r="D1" s="80"/>
      <c r="E1" s="80"/>
      <c r="F1" s="80"/>
      <c r="G1" s="80"/>
      <c r="H1" s="80"/>
      <c r="I1" s="80"/>
      <c r="J1" s="80"/>
      <c r="K1" s="81"/>
    </row>
    <row r="2" spans="1:11" x14ac:dyDescent="0.25">
      <c r="A2" s="83"/>
      <c r="B2" s="84"/>
      <c r="C2" s="84"/>
      <c r="D2" s="84"/>
      <c r="E2" s="84"/>
      <c r="F2" s="84"/>
      <c r="G2" s="84"/>
      <c r="H2" s="84"/>
      <c r="I2" s="84"/>
      <c r="J2" s="84"/>
      <c r="K2" s="85"/>
    </row>
    <row r="3" spans="1:11" x14ac:dyDescent="0.25">
      <c r="A3" s="83"/>
      <c r="B3" s="84"/>
      <c r="C3" s="84"/>
      <c r="D3" s="84"/>
      <c r="E3" s="84"/>
      <c r="F3" s="84"/>
      <c r="G3" s="84"/>
      <c r="H3" s="84"/>
      <c r="I3" s="84"/>
      <c r="J3" s="84"/>
      <c r="K3" s="85"/>
    </row>
    <row r="4" spans="1:11" x14ac:dyDescent="0.25">
      <c r="A4" s="83"/>
      <c r="B4" s="84"/>
      <c r="C4" s="84"/>
      <c r="D4" s="84"/>
      <c r="E4" s="84"/>
      <c r="F4" s="84"/>
      <c r="G4" s="84"/>
      <c r="H4" s="84"/>
      <c r="I4" s="84"/>
      <c r="J4" s="84"/>
      <c r="K4" s="85"/>
    </row>
    <row r="5" spans="1:11" ht="17.25" customHeight="1" x14ac:dyDescent="0.25">
      <c r="A5" s="83"/>
      <c r="B5" s="84"/>
      <c r="C5" s="84"/>
      <c r="D5" s="84"/>
      <c r="E5" s="84"/>
      <c r="F5" s="84"/>
      <c r="G5" s="84"/>
      <c r="H5" s="86"/>
      <c r="I5" s="84"/>
      <c r="J5" s="84"/>
      <c r="K5" s="85"/>
    </row>
    <row r="6" spans="1:11" x14ac:dyDescent="0.25">
      <c r="A6" s="83"/>
      <c r="B6" s="84"/>
      <c r="C6" s="84"/>
      <c r="D6" s="84"/>
      <c r="E6" s="84"/>
      <c r="F6" s="84"/>
      <c r="G6" s="84"/>
      <c r="H6" s="87"/>
      <c r="I6" s="84"/>
      <c r="J6" s="84"/>
      <c r="K6" s="85"/>
    </row>
    <row r="7" spans="1:11" x14ac:dyDescent="0.25">
      <c r="A7" s="83"/>
      <c r="B7" s="84"/>
      <c r="C7" s="84"/>
      <c r="D7" s="84"/>
      <c r="E7" s="84"/>
      <c r="F7" s="84"/>
      <c r="G7" s="84"/>
      <c r="H7" s="84"/>
      <c r="I7" s="84"/>
      <c r="J7" s="84"/>
      <c r="K7" s="85"/>
    </row>
    <row r="8" spans="1:11" x14ac:dyDescent="0.25">
      <c r="A8" s="83"/>
      <c r="B8" s="84"/>
      <c r="C8" s="84"/>
      <c r="D8" s="84"/>
      <c r="E8" s="84"/>
      <c r="F8" s="84"/>
      <c r="G8" s="84"/>
      <c r="H8" s="84"/>
      <c r="I8" s="84"/>
      <c r="J8" s="84"/>
      <c r="K8" s="85"/>
    </row>
    <row r="9" spans="1:11" ht="17.399999999999999" x14ac:dyDescent="0.3">
      <c r="A9" s="83"/>
      <c r="B9" s="84"/>
      <c r="C9" s="84"/>
      <c r="D9" s="88" t="s">
        <v>158</v>
      </c>
      <c r="E9" s="88"/>
      <c r="F9" s="88"/>
      <c r="G9" s="88"/>
      <c r="H9" s="89"/>
      <c r="I9" s="84"/>
      <c r="J9" s="84"/>
      <c r="K9" s="85"/>
    </row>
    <row r="10" spans="1:11" ht="37.5" customHeight="1" x14ac:dyDescent="0.25">
      <c r="A10" s="83"/>
      <c r="B10" s="84"/>
      <c r="C10" s="84"/>
      <c r="D10" s="84"/>
      <c r="E10" s="84"/>
      <c r="F10" s="84"/>
      <c r="G10" s="84"/>
      <c r="H10" s="84"/>
      <c r="I10" s="84"/>
      <c r="J10" s="84"/>
      <c r="K10" s="85"/>
    </row>
    <row r="11" spans="1:11" ht="12.75" customHeight="1" x14ac:dyDescent="0.25">
      <c r="A11" s="83"/>
      <c r="B11" s="213" t="s">
        <v>193</v>
      </c>
      <c r="C11" s="214"/>
      <c r="D11" s="214"/>
      <c r="E11" s="214"/>
      <c r="F11" s="214"/>
      <c r="G11" s="214"/>
      <c r="H11" s="214"/>
      <c r="I11" s="214"/>
      <c r="J11" s="214"/>
      <c r="K11" s="85"/>
    </row>
    <row r="12" spans="1:11" ht="12.75" customHeight="1" x14ac:dyDescent="0.25">
      <c r="A12" s="83"/>
      <c r="B12" s="214"/>
      <c r="C12" s="214"/>
      <c r="D12" s="214"/>
      <c r="E12" s="214"/>
      <c r="F12" s="214"/>
      <c r="G12" s="214"/>
      <c r="H12" s="214"/>
      <c r="I12" s="214"/>
      <c r="J12" s="214"/>
      <c r="K12" s="85"/>
    </row>
    <row r="13" spans="1:11" ht="12.75" customHeight="1" x14ac:dyDescent="0.25">
      <c r="A13" s="83"/>
      <c r="B13" s="214"/>
      <c r="C13" s="214"/>
      <c r="D13" s="214"/>
      <c r="E13" s="214"/>
      <c r="F13" s="214"/>
      <c r="G13" s="214"/>
      <c r="H13" s="214"/>
      <c r="I13" s="214"/>
      <c r="J13" s="214"/>
      <c r="K13" s="85"/>
    </row>
    <row r="14" spans="1:11" ht="12.75" customHeight="1" x14ac:dyDescent="0.25">
      <c r="A14" s="83"/>
      <c r="B14" s="214"/>
      <c r="C14" s="214"/>
      <c r="D14" s="214"/>
      <c r="E14" s="214"/>
      <c r="F14" s="214"/>
      <c r="G14" s="214"/>
      <c r="H14" s="214"/>
      <c r="I14" s="214"/>
      <c r="J14" s="214"/>
      <c r="K14" s="85"/>
    </row>
    <row r="15" spans="1:11" ht="12.75" customHeight="1" x14ac:dyDescent="0.25">
      <c r="A15" s="83"/>
      <c r="B15" s="214"/>
      <c r="C15" s="214"/>
      <c r="D15" s="214"/>
      <c r="E15" s="214"/>
      <c r="F15" s="214"/>
      <c r="G15" s="214"/>
      <c r="H15" s="214"/>
      <c r="I15" s="214"/>
      <c r="J15" s="214"/>
      <c r="K15" s="85"/>
    </row>
    <row r="16" spans="1:11" ht="12.75" customHeight="1" x14ac:dyDescent="0.25">
      <c r="A16" s="83"/>
      <c r="B16" s="214"/>
      <c r="C16" s="214"/>
      <c r="D16" s="214"/>
      <c r="E16" s="214"/>
      <c r="F16" s="214"/>
      <c r="G16" s="214"/>
      <c r="H16" s="214"/>
      <c r="I16" s="214"/>
      <c r="J16" s="214"/>
      <c r="K16" s="85"/>
    </row>
    <row r="17" spans="1:11" ht="12.75" customHeight="1" x14ac:dyDescent="0.25">
      <c r="A17" s="83"/>
      <c r="B17" s="214"/>
      <c r="C17" s="214"/>
      <c r="D17" s="214"/>
      <c r="E17" s="214"/>
      <c r="F17" s="214"/>
      <c r="G17" s="214"/>
      <c r="H17" s="214"/>
      <c r="I17" s="214"/>
      <c r="J17" s="214"/>
      <c r="K17" s="85"/>
    </row>
    <row r="18" spans="1:11" ht="12.75" customHeight="1" x14ac:dyDescent="0.25">
      <c r="A18" s="83"/>
      <c r="B18" s="214"/>
      <c r="C18" s="214"/>
      <c r="D18" s="214"/>
      <c r="E18" s="214"/>
      <c r="F18" s="214"/>
      <c r="G18" s="214"/>
      <c r="H18" s="214"/>
      <c r="I18" s="214"/>
      <c r="J18" s="214"/>
      <c r="K18" s="85"/>
    </row>
    <row r="19" spans="1:11" ht="12.75" customHeight="1" x14ac:dyDescent="0.25">
      <c r="A19" s="83"/>
      <c r="B19" s="214"/>
      <c r="C19" s="214"/>
      <c r="D19" s="214"/>
      <c r="E19" s="214"/>
      <c r="F19" s="214"/>
      <c r="G19" s="214"/>
      <c r="H19" s="214"/>
      <c r="I19" s="214"/>
      <c r="J19" s="214"/>
      <c r="K19" s="85"/>
    </row>
    <row r="20" spans="1:11" ht="12.75" customHeight="1" x14ac:dyDescent="0.25">
      <c r="A20" s="83"/>
      <c r="B20" s="214"/>
      <c r="C20" s="214"/>
      <c r="D20" s="214"/>
      <c r="E20" s="214"/>
      <c r="F20" s="214"/>
      <c r="G20" s="214"/>
      <c r="H20" s="214"/>
      <c r="I20" s="214"/>
      <c r="J20" s="214"/>
      <c r="K20" s="85"/>
    </row>
    <row r="21" spans="1:11" ht="12.75" customHeight="1" x14ac:dyDescent="0.25">
      <c r="A21" s="83"/>
      <c r="B21" s="214"/>
      <c r="C21" s="214"/>
      <c r="D21" s="214"/>
      <c r="E21" s="214"/>
      <c r="F21" s="214"/>
      <c r="G21" s="214"/>
      <c r="H21" s="214"/>
      <c r="I21" s="214"/>
      <c r="J21" s="214"/>
      <c r="K21" s="85"/>
    </row>
    <row r="22" spans="1:11" ht="12.75" customHeight="1" x14ac:dyDescent="0.25">
      <c r="A22" s="83"/>
      <c r="B22" s="214"/>
      <c r="C22" s="214"/>
      <c r="D22" s="214"/>
      <c r="E22" s="214"/>
      <c r="F22" s="214"/>
      <c r="G22" s="214"/>
      <c r="H22" s="214"/>
      <c r="I22" s="214"/>
      <c r="J22" s="214"/>
      <c r="K22" s="85"/>
    </row>
    <row r="23" spans="1:11" ht="12.75" customHeight="1" x14ac:dyDescent="0.25">
      <c r="A23" s="83"/>
      <c r="B23" s="214"/>
      <c r="C23" s="214"/>
      <c r="D23" s="214"/>
      <c r="E23" s="214"/>
      <c r="F23" s="214"/>
      <c r="G23" s="214"/>
      <c r="H23" s="214"/>
      <c r="I23" s="214"/>
      <c r="J23" s="214"/>
      <c r="K23" s="85"/>
    </row>
    <row r="24" spans="1:11" ht="12.75" customHeight="1" x14ac:dyDescent="0.25">
      <c r="A24" s="83"/>
      <c r="B24" s="214"/>
      <c r="C24" s="214"/>
      <c r="D24" s="214"/>
      <c r="E24" s="214"/>
      <c r="F24" s="214"/>
      <c r="G24" s="214"/>
      <c r="H24" s="214"/>
      <c r="I24" s="214"/>
      <c r="J24" s="214"/>
      <c r="K24" s="85"/>
    </row>
    <row r="25" spans="1:11" ht="12.75" customHeight="1" x14ac:dyDescent="0.25">
      <c r="A25" s="83"/>
      <c r="B25" s="214"/>
      <c r="C25" s="214"/>
      <c r="D25" s="214"/>
      <c r="E25" s="214"/>
      <c r="F25" s="214"/>
      <c r="G25" s="214"/>
      <c r="H25" s="214"/>
      <c r="I25" s="214"/>
      <c r="J25" s="214"/>
      <c r="K25" s="85"/>
    </row>
    <row r="26" spans="1:11" ht="12.75" customHeight="1" x14ac:dyDescent="0.25">
      <c r="A26" s="83"/>
      <c r="B26" s="214"/>
      <c r="C26" s="214"/>
      <c r="D26" s="214"/>
      <c r="E26" s="214"/>
      <c r="F26" s="214"/>
      <c r="G26" s="214"/>
      <c r="H26" s="214"/>
      <c r="I26" s="214"/>
      <c r="J26" s="214"/>
      <c r="K26" s="85"/>
    </row>
    <row r="27" spans="1:11" ht="12.75" customHeight="1" x14ac:dyDescent="0.25">
      <c r="A27" s="83"/>
      <c r="B27" s="214"/>
      <c r="C27" s="214"/>
      <c r="D27" s="214"/>
      <c r="E27" s="214"/>
      <c r="F27" s="214"/>
      <c r="G27" s="214"/>
      <c r="H27" s="214"/>
      <c r="I27" s="214"/>
      <c r="J27" s="214"/>
      <c r="K27" s="85"/>
    </row>
    <row r="28" spans="1:11" ht="12.75" customHeight="1" x14ac:dyDescent="0.25">
      <c r="A28" s="83"/>
      <c r="B28" s="214"/>
      <c r="C28" s="214"/>
      <c r="D28" s="214"/>
      <c r="E28" s="214"/>
      <c r="F28" s="214"/>
      <c r="G28" s="214"/>
      <c r="H28" s="214"/>
      <c r="I28" s="214"/>
      <c r="J28" s="214"/>
      <c r="K28" s="85"/>
    </row>
    <row r="29" spans="1:11" ht="12.75" customHeight="1" x14ac:dyDescent="0.25">
      <c r="A29" s="83"/>
      <c r="B29" s="214"/>
      <c r="C29" s="214"/>
      <c r="D29" s="214"/>
      <c r="E29" s="214"/>
      <c r="F29" s="214"/>
      <c r="G29" s="214"/>
      <c r="H29" s="214"/>
      <c r="I29" s="214"/>
      <c r="J29" s="214"/>
      <c r="K29" s="85"/>
    </row>
    <row r="30" spans="1:11" ht="12.75" customHeight="1" x14ac:dyDescent="0.25">
      <c r="A30" s="83"/>
      <c r="B30" s="214"/>
      <c r="C30" s="214"/>
      <c r="D30" s="214"/>
      <c r="E30" s="214"/>
      <c r="F30" s="214"/>
      <c r="G30" s="214"/>
      <c r="H30" s="214"/>
      <c r="I30" s="214"/>
      <c r="J30" s="214"/>
      <c r="K30" s="85"/>
    </row>
    <row r="31" spans="1:11" ht="12.75" customHeight="1" x14ac:dyDescent="0.25">
      <c r="A31" s="83"/>
      <c r="B31" s="214"/>
      <c r="C31" s="214"/>
      <c r="D31" s="214"/>
      <c r="E31" s="214"/>
      <c r="F31" s="214"/>
      <c r="G31" s="214"/>
      <c r="H31" s="214"/>
      <c r="I31" s="214"/>
      <c r="J31" s="214"/>
      <c r="K31" s="85"/>
    </row>
    <row r="32" spans="1:11" ht="12.75" customHeight="1" x14ac:dyDescent="0.25">
      <c r="A32" s="83"/>
      <c r="B32" s="214"/>
      <c r="C32" s="214"/>
      <c r="D32" s="214"/>
      <c r="E32" s="214"/>
      <c r="F32" s="214"/>
      <c r="G32" s="214"/>
      <c r="H32" s="214"/>
      <c r="I32" s="214"/>
      <c r="J32" s="214"/>
      <c r="K32" s="85"/>
    </row>
    <row r="33" spans="1:11" ht="12.75" customHeight="1" x14ac:dyDescent="0.25">
      <c r="A33" s="83"/>
      <c r="B33" s="214"/>
      <c r="C33" s="214"/>
      <c r="D33" s="214"/>
      <c r="E33" s="214"/>
      <c r="F33" s="214"/>
      <c r="G33" s="214"/>
      <c r="H33" s="214"/>
      <c r="I33" s="214"/>
      <c r="J33" s="214"/>
      <c r="K33" s="85"/>
    </row>
    <row r="34" spans="1:11" ht="12.75" customHeight="1" x14ac:dyDescent="0.25">
      <c r="A34" s="83"/>
      <c r="B34" s="214"/>
      <c r="C34" s="214"/>
      <c r="D34" s="214"/>
      <c r="E34" s="214"/>
      <c r="F34" s="214"/>
      <c r="G34" s="214"/>
      <c r="H34" s="214"/>
      <c r="I34" s="214"/>
      <c r="J34" s="214"/>
      <c r="K34" s="85"/>
    </row>
    <row r="35" spans="1:11" ht="12.75" customHeight="1" x14ac:dyDescent="0.25">
      <c r="A35" s="83"/>
      <c r="B35" s="214"/>
      <c r="C35" s="214"/>
      <c r="D35" s="214"/>
      <c r="E35" s="214"/>
      <c r="F35" s="214"/>
      <c r="G35" s="214"/>
      <c r="H35" s="214"/>
      <c r="I35" s="214"/>
      <c r="J35" s="214"/>
      <c r="K35" s="85"/>
    </row>
    <row r="36" spans="1:11" ht="12.75" customHeight="1" x14ac:dyDescent="0.25">
      <c r="A36" s="83"/>
      <c r="B36" s="214"/>
      <c r="C36" s="214"/>
      <c r="D36" s="214"/>
      <c r="E36" s="214"/>
      <c r="F36" s="214"/>
      <c r="G36" s="214"/>
      <c r="H36" s="214"/>
      <c r="I36" s="214"/>
      <c r="J36" s="214"/>
      <c r="K36" s="85"/>
    </row>
    <row r="37" spans="1:11" ht="12.75" customHeight="1" x14ac:dyDescent="0.25">
      <c r="A37" s="83"/>
      <c r="B37" s="214"/>
      <c r="C37" s="214"/>
      <c r="D37" s="214"/>
      <c r="E37" s="214"/>
      <c r="F37" s="214"/>
      <c r="G37" s="214"/>
      <c r="H37" s="214"/>
      <c r="I37" s="214"/>
      <c r="J37" s="214"/>
      <c r="K37" s="85"/>
    </row>
    <row r="38" spans="1:11" ht="12.75" customHeight="1" x14ac:dyDescent="0.25">
      <c r="A38" s="83"/>
      <c r="B38" s="214"/>
      <c r="C38" s="214"/>
      <c r="D38" s="214"/>
      <c r="E38" s="214"/>
      <c r="F38" s="214"/>
      <c r="G38" s="214"/>
      <c r="H38" s="214"/>
      <c r="I38" s="214"/>
      <c r="J38" s="214"/>
      <c r="K38" s="85"/>
    </row>
    <row r="39" spans="1:11" ht="12.75" customHeight="1" x14ac:dyDescent="0.25">
      <c r="A39" s="83"/>
      <c r="B39" s="214"/>
      <c r="C39" s="214"/>
      <c r="D39" s="214"/>
      <c r="E39" s="214"/>
      <c r="F39" s="214"/>
      <c r="G39" s="214"/>
      <c r="H39" s="214"/>
      <c r="I39" s="214"/>
      <c r="J39" s="214"/>
      <c r="K39" s="85"/>
    </row>
    <row r="40" spans="1:11" ht="12.75" customHeight="1" x14ac:dyDescent="0.25">
      <c r="A40" s="83"/>
      <c r="B40" s="214"/>
      <c r="C40" s="214"/>
      <c r="D40" s="214"/>
      <c r="E40" s="214"/>
      <c r="F40" s="214"/>
      <c r="G40" s="214"/>
      <c r="H40" s="214"/>
      <c r="I40" s="214"/>
      <c r="J40" s="214"/>
      <c r="K40" s="85"/>
    </row>
    <row r="41" spans="1:11" ht="12.75" customHeight="1" x14ac:dyDescent="0.25">
      <c r="A41" s="83"/>
      <c r="B41" s="214"/>
      <c r="C41" s="214"/>
      <c r="D41" s="214"/>
      <c r="E41" s="214"/>
      <c r="F41" s="214"/>
      <c r="G41" s="214"/>
      <c r="H41" s="214"/>
      <c r="I41" s="214"/>
      <c r="J41" s="214"/>
      <c r="K41" s="85"/>
    </row>
    <row r="42" spans="1:11" ht="12.75" customHeight="1" x14ac:dyDescent="0.25">
      <c r="A42" s="83"/>
      <c r="B42" s="214"/>
      <c r="C42" s="214"/>
      <c r="D42" s="214"/>
      <c r="E42" s="214"/>
      <c r="F42" s="214"/>
      <c r="G42" s="214"/>
      <c r="H42" s="214"/>
      <c r="I42" s="214"/>
      <c r="J42" s="214"/>
      <c r="K42" s="85"/>
    </row>
    <row r="43" spans="1:11" ht="12.75" customHeight="1" x14ac:dyDescent="0.25">
      <c r="A43" s="83"/>
      <c r="B43" s="214"/>
      <c r="C43" s="214"/>
      <c r="D43" s="214"/>
      <c r="E43" s="214"/>
      <c r="F43" s="214"/>
      <c r="G43" s="214"/>
      <c r="H43" s="214"/>
      <c r="I43" s="214"/>
      <c r="J43" s="214"/>
      <c r="K43" s="85"/>
    </row>
    <row r="44" spans="1:11" ht="12.75" customHeight="1" x14ac:dyDescent="0.25">
      <c r="A44" s="83"/>
      <c r="B44" s="214"/>
      <c r="C44" s="214"/>
      <c r="D44" s="214"/>
      <c r="E44" s="214"/>
      <c r="F44" s="214"/>
      <c r="G44" s="214"/>
      <c r="H44" s="214"/>
      <c r="I44" s="214"/>
      <c r="J44" s="214"/>
      <c r="K44" s="85"/>
    </row>
    <row r="45" spans="1:11" ht="12.75" customHeight="1" x14ac:dyDescent="0.25">
      <c r="A45" s="83"/>
      <c r="B45" s="214"/>
      <c r="C45" s="214"/>
      <c r="D45" s="214"/>
      <c r="E45" s="214"/>
      <c r="F45" s="214"/>
      <c r="G45" s="214"/>
      <c r="H45" s="214"/>
      <c r="I45" s="214"/>
      <c r="J45" s="214"/>
      <c r="K45" s="85"/>
    </row>
    <row r="46" spans="1:11" ht="12.75" customHeight="1" x14ac:dyDescent="0.25">
      <c r="A46" s="83"/>
      <c r="B46" s="214"/>
      <c r="C46" s="214"/>
      <c r="D46" s="214"/>
      <c r="E46" s="214"/>
      <c r="F46" s="214"/>
      <c r="G46" s="214"/>
      <c r="H46" s="214"/>
      <c r="I46" s="214"/>
      <c r="J46" s="214"/>
      <c r="K46" s="85"/>
    </row>
    <row r="47" spans="1:11" ht="12.75" customHeight="1" x14ac:dyDescent="0.25">
      <c r="A47" s="83"/>
      <c r="B47" s="214"/>
      <c r="C47" s="214"/>
      <c r="D47" s="214"/>
      <c r="E47" s="214"/>
      <c r="F47" s="214"/>
      <c r="G47" s="214"/>
      <c r="H47" s="214"/>
      <c r="I47" s="214"/>
      <c r="J47" s="214"/>
      <c r="K47" s="85"/>
    </row>
    <row r="48" spans="1:11" x14ac:dyDescent="0.25">
      <c r="A48" s="83"/>
      <c r="B48" s="84"/>
      <c r="C48" s="84"/>
      <c r="D48" s="84"/>
      <c r="E48" s="84"/>
      <c r="F48" s="84"/>
      <c r="G48" s="84"/>
      <c r="H48" s="84"/>
      <c r="I48" s="84"/>
      <c r="J48" s="84"/>
      <c r="K48" s="85"/>
    </row>
    <row r="49" spans="1:11" x14ac:dyDescent="0.25">
      <c r="A49" s="83"/>
      <c r="B49" s="84"/>
      <c r="C49" s="84"/>
      <c r="D49" s="84"/>
      <c r="E49" s="84"/>
      <c r="F49" s="84"/>
      <c r="G49" s="84"/>
      <c r="H49" s="84"/>
      <c r="I49" s="84"/>
      <c r="J49" s="84"/>
      <c r="K49" s="85"/>
    </row>
    <row r="50" spans="1:11" ht="13.8" thickBot="1" x14ac:dyDescent="0.3">
      <c r="A50" s="90"/>
      <c r="B50" s="76"/>
      <c r="C50" s="76"/>
      <c r="D50" s="76"/>
      <c r="E50" s="76"/>
      <c r="F50" s="76"/>
      <c r="G50" s="76"/>
      <c r="H50" s="76"/>
      <c r="I50" s="76"/>
      <c r="J50" s="76"/>
      <c r="K50" s="77"/>
    </row>
  </sheetData>
  <sheetProtection password="C1F8" sheet="1" objects="1" scenarios="1" selectLockedCells="1"/>
  <mergeCells count="1">
    <mergeCell ref="B11:J47"/>
  </mergeCells>
  <phoneticPr fontId="2"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opLeftCell="A10" zoomScale="85" workbookViewId="0">
      <selection activeCell="O74" sqref="O74"/>
    </sheetView>
  </sheetViews>
  <sheetFormatPr baseColWidth="10" defaultColWidth="11.44140625" defaultRowHeight="13.2" x14ac:dyDescent="0.25"/>
  <cols>
    <col min="1" max="1" width="2" style="82" customWidth="1"/>
    <col min="2" max="16384" width="11.44140625" style="82"/>
  </cols>
  <sheetData>
    <row r="1" spans="1:16" x14ac:dyDescent="0.25">
      <c r="A1" s="79"/>
      <c r="B1" s="80"/>
      <c r="C1" s="80"/>
      <c r="D1" s="80"/>
      <c r="E1" s="80"/>
      <c r="F1" s="80"/>
      <c r="G1" s="80"/>
      <c r="H1" s="80"/>
      <c r="I1" s="80"/>
      <c r="J1" s="80"/>
      <c r="K1" s="80"/>
      <c r="L1" s="80"/>
      <c r="M1" s="80"/>
      <c r="N1" s="80"/>
      <c r="O1" s="80"/>
      <c r="P1" s="81"/>
    </row>
    <row r="2" spans="1:16" s="30" customFormat="1" ht="15.75" customHeight="1" x14ac:dyDescent="0.3">
      <c r="A2" s="27"/>
      <c r="B2" s="28" t="s">
        <v>161</v>
      </c>
      <c r="C2" s="28"/>
      <c r="D2" s="28"/>
      <c r="E2" s="28"/>
      <c r="F2" s="28"/>
      <c r="G2" s="28"/>
      <c r="H2" s="28"/>
      <c r="I2" s="28"/>
      <c r="J2" s="28"/>
      <c r="K2" s="28"/>
      <c r="L2" s="28"/>
      <c r="M2" s="28"/>
      <c r="N2" s="28"/>
      <c r="O2" s="28"/>
      <c r="P2" s="29"/>
    </row>
    <row r="3" spans="1:16" x14ac:dyDescent="0.25">
      <c r="A3" s="83"/>
      <c r="B3" s="84"/>
      <c r="C3" s="84"/>
      <c r="D3" s="84"/>
      <c r="E3" s="84"/>
      <c r="F3" s="84"/>
      <c r="G3" s="84"/>
      <c r="H3" s="84"/>
      <c r="I3" s="84"/>
      <c r="J3" s="84"/>
      <c r="K3" s="84"/>
      <c r="L3" s="84"/>
      <c r="M3" s="84"/>
      <c r="N3" s="84"/>
      <c r="O3" s="84"/>
      <c r="P3" s="85"/>
    </row>
    <row r="4" spans="1:16" x14ac:dyDescent="0.25">
      <c r="A4" s="83"/>
      <c r="B4" s="84"/>
      <c r="C4" s="84"/>
      <c r="D4" s="84"/>
      <c r="E4" s="84"/>
      <c r="F4" s="84"/>
      <c r="G4" s="84"/>
      <c r="H4" s="84"/>
      <c r="I4" s="84"/>
      <c r="J4" s="84"/>
      <c r="K4" s="84"/>
      <c r="L4" s="84"/>
      <c r="M4" s="84"/>
      <c r="N4" s="84"/>
      <c r="O4" s="84"/>
      <c r="P4" s="85"/>
    </row>
    <row r="5" spans="1:16" x14ac:dyDescent="0.25">
      <c r="A5" s="83"/>
      <c r="B5" s="84"/>
      <c r="C5" s="84"/>
      <c r="D5" s="84"/>
      <c r="E5" s="84"/>
      <c r="F5" s="84"/>
      <c r="G5" s="84"/>
      <c r="H5" s="84"/>
      <c r="I5" s="84"/>
      <c r="J5" s="84"/>
      <c r="K5" s="84"/>
      <c r="L5" s="84"/>
      <c r="M5" s="84"/>
      <c r="N5" s="84"/>
      <c r="O5" s="84"/>
      <c r="P5" s="85"/>
    </row>
    <row r="6" spans="1:16" x14ac:dyDescent="0.25">
      <c r="A6" s="83"/>
      <c r="B6" s="84"/>
      <c r="C6" s="84"/>
      <c r="D6" s="84"/>
      <c r="E6" s="84"/>
      <c r="F6" s="84"/>
      <c r="G6" s="84"/>
      <c r="H6" s="84"/>
      <c r="I6" s="84"/>
      <c r="J6" s="84"/>
      <c r="K6" s="84"/>
      <c r="L6" s="84"/>
      <c r="M6" s="84"/>
      <c r="N6" s="84"/>
      <c r="O6" s="84"/>
      <c r="P6" s="85"/>
    </row>
    <row r="7" spans="1:16" x14ac:dyDescent="0.25">
      <c r="A7" s="83"/>
      <c r="B7" s="84"/>
      <c r="C7" s="84"/>
      <c r="D7" s="84"/>
      <c r="E7" s="84"/>
      <c r="F7" s="84"/>
      <c r="G7" s="84"/>
      <c r="H7" s="84"/>
      <c r="I7" s="84"/>
      <c r="J7" s="84"/>
      <c r="K7" s="84"/>
      <c r="L7" s="84"/>
      <c r="M7" s="84"/>
      <c r="N7" s="84"/>
      <c r="O7" s="84"/>
      <c r="P7" s="85"/>
    </row>
    <row r="8" spans="1:16" x14ac:dyDescent="0.25">
      <c r="A8" s="83"/>
      <c r="B8" s="84"/>
      <c r="C8" s="84"/>
      <c r="D8" s="84"/>
      <c r="E8" s="84"/>
      <c r="F8" s="84"/>
      <c r="G8" s="84"/>
      <c r="H8" s="84"/>
      <c r="I8" s="84"/>
      <c r="J8" s="84"/>
      <c r="K8" s="84"/>
      <c r="L8" s="84"/>
      <c r="M8" s="84"/>
      <c r="N8" s="84"/>
      <c r="O8" s="84"/>
      <c r="P8" s="85"/>
    </row>
    <row r="9" spans="1:16" x14ac:dyDescent="0.25">
      <c r="A9" s="83"/>
      <c r="B9" s="84"/>
      <c r="C9" s="84"/>
      <c r="D9" s="84"/>
      <c r="E9" s="84"/>
      <c r="F9" s="84"/>
      <c r="G9" s="84"/>
      <c r="H9" s="84"/>
      <c r="I9" s="84"/>
      <c r="J9" s="84"/>
      <c r="K9" s="84"/>
      <c r="L9" s="84"/>
      <c r="M9" s="84"/>
      <c r="N9" s="84"/>
      <c r="O9" s="84"/>
      <c r="P9" s="85"/>
    </row>
    <row r="10" spans="1:16" x14ac:dyDescent="0.25">
      <c r="A10" s="83"/>
      <c r="B10" s="84"/>
      <c r="C10" s="84"/>
      <c r="D10" s="84"/>
      <c r="E10" s="84"/>
      <c r="F10" s="84"/>
      <c r="G10" s="84"/>
      <c r="H10" s="84"/>
      <c r="I10" s="84"/>
      <c r="J10" s="84"/>
      <c r="K10" s="84"/>
      <c r="L10" s="84"/>
      <c r="M10" s="84"/>
      <c r="N10" s="84"/>
      <c r="O10" s="84"/>
      <c r="P10" s="85"/>
    </row>
    <row r="11" spans="1:16" x14ac:dyDescent="0.25">
      <c r="A11" s="83"/>
      <c r="B11" s="84"/>
      <c r="C11" s="84"/>
      <c r="D11" s="84"/>
      <c r="E11" s="84"/>
      <c r="F11" s="84"/>
      <c r="G11" s="84"/>
      <c r="H11" s="84"/>
      <c r="I11" s="84"/>
      <c r="J11" s="84"/>
      <c r="K11" s="84"/>
      <c r="L11" s="84"/>
      <c r="M11" s="84"/>
      <c r="N11" s="84"/>
      <c r="O11" s="84"/>
      <c r="P11" s="85"/>
    </row>
    <row r="12" spans="1:16" x14ac:dyDescent="0.25">
      <c r="A12" s="83"/>
      <c r="B12" s="84"/>
      <c r="C12" s="84"/>
      <c r="D12" s="84"/>
      <c r="E12" s="84"/>
      <c r="F12" s="84"/>
      <c r="G12" s="84"/>
      <c r="H12" s="84"/>
      <c r="I12" s="84"/>
      <c r="J12" s="84"/>
      <c r="K12" s="84"/>
      <c r="L12" s="84"/>
      <c r="M12" s="84"/>
      <c r="N12" s="84"/>
      <c r="O12" s="84"/>
      <c r="P12" s="85"/>
    </row>
    <row r="13" spans="1:16" x14ac:dyDescent="0.25">
      <c r="A13" s="83"/>
      <c r="B13" s="84"/>
      <c r="C13" s="84"/>
      <c r="D13" s="84"/>
      <c r="E13" s="84"/>
      <c r="F13" s="84"/>
      <c r="G13" s="84"/>
      <c r="H13" s="84"/>
      <c r="I13" s="84"/>
      <c r="J13" s="84"/>
      <c r="K13" s="84"/>
      <c r="L13" s="84"/>
      <c r="M13" s="84"/>
      <c r="N13" s="84"/>
      <c r="O13" s="84"/>
      <c r="P13" s="85"/>
    </row>
    <row r="14" spans="1:16" x14ac:dyDescent="0.25">
      <c r="A14" s="83"/>
      <c r="B14" s="84"/>
      <c r="C14" s="84"/>
      <c r="D14" s="84"/>
      <c r="E14" s="84"/>
      <c r="F14" s="84"/>
      <c r="G14" s="84"/>
      <c r="H14" s="84"/>
      <c r="I14" s="84"/>
      <c r="J14" s="84"/>
      <c r="K14" s="84"/>
      <c r="L14" s="84"/>
      <c r="M14" s="84"/>
      <c r="N14" s="84"/>
      <c r="O14" s="84"/>
      <c r="P14" s="85"/>
    </row>
    <row r="15" spans="1:16" x14ac:dyDescent="0.25">
      <c r="A15" s="83"/>
      <c r="B15" s="84"/>
      <c r="C15" s="84"/>
      <c r="D15" s="84"/>
      <c r="E15" s="84"/>
      <c r="F15" s="84"/>
      <c r="G15" s="84"/>
      <c r="H15" s="84"/>
      <c r="I15" s="84"/>
      <c r="J15" s="84"/>
      <c r="K15" s="84"/>
      <c r="L15" s="84"/>
      <c r="M15" s="84"/>
      <c r="N15" s="84"/>
      <c r="O15" s="84"/>
      <c r="P15" s="85"/>
    </row>
    <row r="16" spans="1:16" x14ac:dyDescent="0.25">
      <c r="A16" s="83"/>
      <c r="B16" s="84"/>
      <c r="C16" s="84"/>
      <c r="D16" s="84"/>
      <c r="E16" s="84"/>
      <c r="F16" s="84"/>
      <c r="G16" s="84"/>
      <c r="H16" s="84"/>
      <c r="I16" s="84"/>
      <c r="J16" s="84"/>
      <c r="K16" s="84"/>
      <c r="L16" s="84"/>
      <c r="M16" s="84"/>
      <c r="N16" s="84"/>
      <c r="O16" s="84"/>
      <c r="P16" s="85"/>
    </row>
    <row r="17" spans="1:16" x14ac:dyDescent="0.25">
      <c r="A17" s="83"/>
      <c r="B17" s="84"/>
      <c r="C17" s="84"/>
      <c r="D17" s="84"/>
      <c r="E17" s="84"/>
      <c r="F17" s="84"/>
      <c r="G17" s="84"/>
      <c r="H17" s="84"/>
      <c r="I17" s="84"/>
      <c r="J17" s="84"/>
      <c r="K17" s="84"/>
      <c r="L17" s="84"/>
      <c r="M17" s="84"/>
      <c r="N17" s="84"/>
      <c r="O17" s="84"/>
      <c r="P17" s="85"/>
    </row>
    <row r="18" spans="1:16" x14ac:dyDescent="0.25">
      <c r="A18" s="83"/>
      <c r="B18" s="84"/>
      <c r="C18" s="84"/>
      <c r="D18" s="84"/>
      <c r="E18" s="84"/>
      <c r="F18" s="84"/>
      <c r="G18" s="84"/>
      <c r="H18" s="84"/>
      <c r="I18" s="84"/>
      <c r="J18" s="84"/>
      <c r="K18" s="84"/>
      <c r="L18" s="84"/>
      <c r="M18" s="84"/>
      <c r="N18" s="84"/>
      <c r="O18" s="84"/>
      <c r="P18" s="85"/>
    </row>
    <row r="19" spans="1:16" x14ac:dyDescent="0.25">
      <c r="A19" s="83"/>
      <c r="B19" s="84"/>
      <c r="C19" s="84"/>
      <c r="D19" s="84"/>
      <c r="E19" s="84"/>
      <c r="F19" s="84"/>
      <c r="G19" s="84"/>
      <c r="H19" s="84"/>
      <c r="I19" s="84"/>
      <c r="J19" s="84"/>
      <c r="K19" s="84"/>
      <c r="L19" s="84"/>
      <c r="M19" s="84"/>
      <c r="N19" s="84"/>
      <c r="O19" s="84"/>
      <c r="P19" s="85"/>
    </row>
    <row r="20" spans="1:16" x14ac:dyDescent="0.25">
      <c r="A20" s="83"/>
      <c r="B20" s="84"/>
      <c r="C20" s="84"/>
      <c r="D20" s="84"/>
      <c r="E20" s="84"/>
      <c r="F20" s="84"/>
      <c r="G20" s="84"/>
      <c r="H20" s="84"/>
      <c r="I20" s="84"/>
      <c r="J20" s="84"/>
      <c r="K20" s="84"/>
      <c r="L20" s="84"/>
      <c r="M20" s="84"/>
      <c r="N20" s="84"/>
      <c r="O20" s="84"/>
      <c r="P20" s="85"/>
    </row>
    <row r="21" spans="1:16" x14ac:dyDescent="0.25">
      <c r="A21" s="83"/>
      <c r="B21" s="84"/>
      <c r="C21" s="84"/>
      <c r="D21" s="84"/>
      <c r="E21" s="84"/>
      <c r="F21" s="84"/>
      <c r="G21" s="84"/>
      <c r="H21" s="84"/>
      <c r="I21" s="84"/>
      <c r="J21" s="84"/>
      <c r="K21" s="84"/>
      <c r="L21" s="84"/>
      <c r="M21" s="84"/>
      <c r="N21" s="84"/>
      <c r="O21" s="84"/>
      <c r="P21" s="85"/>
    </row>
    <row r="22" spans="1:16" x14ac:dyDescent="0.25">
      <c r="A22" s="83"/>
      <c r="B22" s="84"/>
      <c r="C22" s="84"/>
      <c r="D22" s="84"/>
      <c r="E22" s="84"/>
      <c r="F22" s="84"/>
      <c r="G22" s="84"/>
      <c r="H22" s="84"/>
      <c r="I22" s="84"/>
      <c r="J22" s="84"/>
      <c r="K22" s="84"/>
      <c r="L22" s="84"/>
      <c r="M22" s="84"/>
      <c r="N22" s="84"/>
      <c r="O22" s="84"/>
      <c r="P22" s="85"/>
    </row>
    <row r="23" spans="1:16" x14ac:dyDescent="0.25">
      <c r="A23" s="83"/>
      <c r="B23" s="84"/>
      <c r="C23" s="84"/>
      <c r="D23" s="84"/>
      <c r="E23" s="84"/>
      <c r="F23" s="84"/>
      <c r="G23" s="84"/>
      <c r="H23" s="84"/>
      <c r="I23" s="84"/>
      <c r="J23" s="84"/>
      <c r="K23" s="84"/>
      <c r="L23" s="84"/>
      <c r="M23" s="84"/>
      <c r="N23" s="84"/>
      <c r="O23" s="84"/>
      <c r="P23" s="85"/>
    </row>
    <row r="24" spans="1:16" x14ac:dyDescent="0.25">
      <c r="A24" s="83"/>
      <c r="B24" s="84"/>
      <c r="C24" s="84"/>
      <c r="D24" s="84"/>
      <c r="E24" s="84"/>
      <c r="F24" s="84"/>
      <c r="G24" s="84"/>
      <c r="H24" s="84"/>
      <c r="I24" s="84"/>
      <c r="J24" s="84"/>
      <c r="K24" s="84"/>
      <c r="L24" s="84"/>
      <c r="M24" s="84"/>
      <c r="N24" s="84"/>
      <c r="O24" s="84"/>
      <c r="P24" s="85"/>
    </row>
    <row r="25" spans="1:16" x14ac:dyDescent="0.25">
      <c r="A25" s="83"/>
      <c r="B25" s="84"/>
      <c r="C25" s="84"/>
      <c r="D25" s="84"/>
      <c r="E25" s="84"/>
      <c r="F25" s="84"/>
      <c r="G25" s="84"/>
      <c r="H25" s="84"/>
      <c r="I25" s="84"/>
      <c r="J25" s="84"/>
      <c r="K25" s="84"/>
      <c r="L25" s="84"/>
      <c r="M25" s="84"/>
      <c r="N25" s="84"/>
      <c r="O25" s="84"/>
      <c r="P25" s="85"/>
    </row>
    <row r="26" spans="1:16" x14ac:dyDescent="0.25">
      <c r="A26" s="83"/>
      <c r="B26" s="84"/>
      <c r="C26" s="84"/>
      <c r="D26" s="84"/>
      <c r="E26" s="84"/>
      <c r="F26" s="84"/>
      <c r="G26" s="84"/>
      <c r="H26" s="84"/>
      <c r="I26" s="84"/>
      <c r="J26" s="84"/>
      <c r="K26" s="84"/>
      <c r="L26" s="84"/>
      <c r="M26" s="84"/>
      <c r="N26" s="84"/>
      <c r="O26" s="84"/>
      <c r="P26" s="85"/>
    </row>
    <row r="27" spans="1:16" x14ac:dyDescent="0.25">
      <c r="A27" s="83"/>
      <c r="B27" s="84"/>
      <c r="C27" s="84"/>
      <c r="D27" s="84"/>
      <c r="E27" s="84"/>
      <c r="F27" s="84"/>
      <c r="G27" s="84"/>
      <c r="H27" s="84"/>
      <c r="I27" s="84"/>
      <c r="J27" s="84"/>
      <c r="K27" s="84"/>
      <c r="L27" s="84"/>
      <c r="M27" s="84"/>
      <c r="N27" s="84"/>
      <c r="O27" s="84"/>
      <c r="P27" s="85"/>
    </row>
    <row r="28" spans="1:16" x14ac:dyDescent="0.25">
      <c r="A28" s="83"/>
      <c r="B28" s="84"/>
      <c r="C28" s="84"/>
      <c r="D28" s="84"/>
      <c r="E28" s="84"/>
      <c r="F28" s="84"/>
      <c r="G28" s="84"/>
      <c r="H28" s="84"/>
      <c r="I28" s="84"/>
      <c r="J28" s="84"/>
      <c r="K28" s="84"/>
      <c r="L28" s="84"/>
      <c r="M28" s="84"/>
      <c r="N28" s="84"/>
      <c r="O28" s="84"/>
      <c r="P28" s="85"/>
    </row>
    <row r="29" spans="1:16" x14ac:dyDescent="0.25">
      <c r="A29" s="83"/>
      <c r="B29" s="84"/>
      <c r="C29" s="84"/>
      <c r="D29" s="84"/>
      <c r="E29" s="84"/>
      <c r="F29" s="84"/>
      <c r="G29" s="84"/>
      <c r="H29" s="84"/>
      <c r="I29" s="84"/>
      <c r="J29" s="84"/>
      <c r="K29" s="84"/>
      <c r="L29" s="84"/>
      <c r="M29" s="84"/>
      <c r="N29" s="84"/>
      <c r="O29" s="84"/>
      <c r="P29" s="85"/>
    </row>
    <row r="30" spans="1:16" x14ac:dyDescent="0.25">
      <c r="A30" s="83"/>
      <c r="B30" s="84"/>
      <c r="C30" s="84"/>
      <c r="D30" s="84"/>
      <c r="E30" s="84"/>
      <c r="F30" s="84"/>
      <c r="G30" s="84"/>
      <c r="H30" s="84"/>
      <c r="I30" s="84"/>
      <c r="J30" s="84"/>
      <c r="K30" s="84"/>
      <c r="L30" s="84"/>
      <c r="M30" s="84"/>
      <c r="N30" s="84"/>
      <c r="O30" s="84"/>
      <c r="P30" s="85"/>
    </row>
    <row r="31" spans="1:16" x14ac:dyDescent="0.25">
      <c r="A31" s="83"/>
      <c r="B31" s="84"/>
      <c r="C31" s="84"/>
      <c r="D31" s="84"/>
      <c r="E31" s="84"/>
      <c r="F31" s="84"/>
      <c r="G31" s="84"/>
      <c r="H31" s="84"/>
      <c r="I31" s="84"/>
      <c r="J31" s="84"/>
      <c r="K31" s="84"/>
      <c r="L31" s="84"/>
      <c r="M31" s="84"/>
      <c r="N31" s="84"/>
      <c r="O31" s="84"/>
      <c r="P31" s="85"/>
    </row>
    <row r="32" spans="1:16" x14ac:dyDescent="0.25">
      <c r="A32" s="83"/>
      <c r="B32" s="84"/>
      <c r="C32" s="84"/>
      <c r="D32" s="84"/>
      <c r="E32" s="84"/>
      <c r="F32" s="84"/>
      <c r="G32" s="84"/>
      <c r="H32" s="84"/>
      <c r="I32" s="84"/>
      <c r="J32" s="84"/>
      <c r="K32" s="84"/>
      <c r="L32" s="84"/>
      <c r="M32" s="84"/>
      <c r="N32" s="84"/>
      <c r="O32" s="84"/>
      <c r="P32" s="85"/>
    </row>
    <row r="33" spans="1:16" x14ac:dyDescent="0.25">
      <c r="A33" s="83"/>
      <c r="B33" s="84"/>
      <c r="C33" s="84"/>
      <c r="D33" s="84"/>
      <c r="E33" s="84"/>
      <c r="F33" s="84"/>
      <c r="G33" s="84"/>
      <c r="H33" s="84"/>
      <c r="I33" s="84"/>
      <c r="J33" s="84"/>
      <c r="K33" s="84"/>
      <c r="L33" s="84"/>
      <c r="M33" s="84"/>
      <c r="N33" s="84"/>
      <c r="O33" s="84"/>
      <c r="P33" s="85"/>
    </row>
    <row r="34" spans="1:16" x14ac:dyDescent="0.25">
      <c r="A34" s="83"/>
      <c r="B34" s="84"/>
      <c r="C34" s="84"/>
      <c r="D34" s="84"/>
      <c r="E34" s="84"/>
      <c r="F34" s="84"/>
      <c r="G34" s="84"/>
      <c r="H34" s="84"/>
      <c r="I34" s="84"/>
      <c r="J34" s="84"/>
      <c r="K34" s="84"/>
      <c r="L34" s="84"/>
      <c r="M34" s="84"/>
      <c r="N34" s="84"/>
      <c r="O34" s="84"/>
      <c r="P34" s="85"/>
    </row>
    <row r="35" spans="1:16" x14ac:dyDescent="0.25">
      <c r="A35" s="83"/>
      <c r="B35" s="84"/>
      <c r="C35" s="84"/>
      <c r="D35" s="84"/>
      <c r="E35" s="84"/>
      <c r="F35" s="84"/>
      <c r="G35" s="84"/>
      <c r="H35" s="84"/>
      <c r="I35" s="84"/>
      <c r="J35" s="84"/>
      <c r="K35" s="84"/>
      <c r="L35" s="84"/>
      <c r="M35" s="84"/>
      <c r="N35" s="84"/>
      <c r="O35" s="84"/>
      <c r="P35" s="85"/>
    </row>
    <row r="36" spans="1:16" x14ac:dyDescent="0.25">
      <c r="A36" s="83"/>
      <c r="B36" s="84"/>
      <c r="C36" s="84"/>
      <c r="D36" s="84"/>
      <c r="E36" s="84"/>
      <c r="F36" s="84"/>
      <c r="G36" s="84"/>
      <c r="H36" s="84"/>
      <c r="I36" s="84"/>
      <c r="J36" s="84"/>
      <c r="K36" s="84"/>
      <c r="L36" s="84"/>
      <c r="M36" s="84"/>
      <c r="N36" s="84"/>
      <c r="O36" s="84"/>
      <c r="P36" s="85"/>
    </row>
    <row r="37" spans="1:16" x14ac:dyDescent="0.25">
      <c r="A37" s="83"/>
      <c r="B37" s="84"/>
      <c r="C37" s="84"/>
      <c r="D37" s="84"/>
      <c r="E37" s="84"/>
      <c r="F37" s="84"/>
      <c r="G37" s="84"/>
      <c r="H37" s="84"/>
      <c r="I37" s="84"/>
      <c r="J37" s="84"/>
      <c r="K37" s="84"/>
      <c r="L37" s="84"/>
      <c r="M37" s="84"/>
      <c r="N37" s="84"/>
      <c r="O37" s="84"/>
      <c r="P37" s="85"/>
    </row>
    <row r="38" spans="1:16" x14ac:dyDescent="0.25">
      <c r="A38" s="83"/>
      <c r="B38" s="84"/>
      <c r="C38" s="84"/>
      <c r="D38" s="84"/>
      <c r="E38" s="84"/>
      <c r="F38" s="84"/>
      <c r="G38" s="84"/>
      <c r="H38" s="84"/>
      <c r="I38" s="84"/>
      <c r="J38" s="84"/>
      <c r="K38" s="84"/>
      <c r="L38" s="84"/>
      <c r="M38" s="84"/>
      <c r="N38" s="84"/>
      <c r="O38" s="84"/>
      <c r="P38" s="85"/>
    </row>
    <row r="39" spans="1:16" x14ac:dyDescent="0.25">
      <c r="A39" s="83"/>
      <c r="B39" s="84"/>
      <c r="C39" s="84"/>
      <c r="D39" s="84"/>
      <c r="E39" s="84"/>
      <c r="F39" s="84"/>
      <c r="G39" s="84"/>
      <c r="H39" s="84"/>
      <c r="I39" s="84"/>
      <c r="J39" s="84"/>
      <c r="K39" s="84"/>
      <c r="L39" s="84"/>
      <c r="M39" s="84"/>
      <c r="N39" s="84"/>
      <c r="O39" s="84"/>
      <c r="P39" s="85"/>
    </row>
    <row r="40" spans="1:16" x14ac:dyDescent="0.25">
      <c r="A40" s="83"/>
      <c r="B40" s="84"/>
      <c r="C40" s="84"/>
      <c r="D40" s="84"/>
      <c r="E40" s="84"/>
      <c r="F40" s="84"/>
      <c r="G40" s="84"/>
      <c r="H40" s="84"/>
      <c r="I40" s="84"/>
      <c r="J40" s="84"/>
      <c r="K40" s="84"/>
      <c r="L40" s="84"/>
      <c r="M40" s="84"/>
      <c r="N40" s="84"/>
      <c r="O40" s="84"/>
      <c r="P40" s="85"/>
    </row>
    <row r="41" spans="1:16" x14ac:dyDescent="0.25">
      <c r="A41" s="83"/>
      <c r="B41" s="84"/>
      <c r="C41" s="84"/>
      <c r="D41" s="84"/>
      <c r="E41" s="84"/>
      <c r="F41" s="84"/>
      <c r="G41" s="84"/>
      <c r="H41" s="84"/>
      <c r="I41" s="84"/>
      <c r="J41" s="84"/>
      <c r="K41" s="84"/>
      <c r="L41" s="84"/>
      <c r="M41" s="84"/>
      <c r="N41" s="84"/>
      <c r="O41" s="84"/>
      <c r="P41" s="85"/>
    </row>
    <row r="42" spans="1:16" x14ac:dyDescent="0.25">
      <c r="A42" s="83"/>
      <c r="B42" s="84"/>
      <c r="C42" s="84"/>
      <c r="D42" s="84"/>
      <c r="E42" s="84"/>
      <c r="F42" s="84"/>
      <c r="G42" s="84"/>
      <c r="H42" s="84"/>
      <c r="I42" s="84"/>
      <c r="J42" s="84"/>
      <c r="K42" s="84"/>
      <c r="L42" s="84"/>
      <c r="M42" s="84"/>
      <c r="N42" s="84"/>
      <c r="O42" s="84"/>
      <c r="P42" s="85"/>
    </row>
    <row r="43" spans="1:16" x14ac:dyDescent="0.25">
      <c r="A43" s="83"/>
      <c r="B43" s="84"/>
      <c r="C43" s="84"/>
      <c r="D43" s="84"/>
      <c r="E43" s="84"/>
      <c r="F43" s="84"/>
      <c r="G43" s="84"/>
      <c r="H43" s="84"/>
      <c r="I43" s="84"/>
      <c r="J43" s="84"/>
      <c r="K43" s="84"/>
      <c r="L43" s="84"/>
      <c r="M43" s="84"/>
      <c r="N43" s="84"/>
      <c r="O43" s="84"/>
      <c r="P43" s="85"/>
    </row>
    <row r="44" spans="1:16" x14ac:dyDescent="0.25">
      <c r="A44" s="83"/>
      <c r="B44" s="84"/>
      <c r="C44" s="84"/>
      <c r="D44" s="84"/>
      <c r="E44" s="84"/>
      <c r="F44" s="84"/>
      <c r="G44" s="84"/>
      <c r="H44" s="84"/>
      <c r="I44" s="84"/>
      <c r="J44" s="84"/>
      <c r="K44" s="84"/>
      <c r="L44" s="84"/>
      <c r="M44" s="84"/>
      <c r="N44" s="84"/>
      <c r="O44" s="84"/>
      <c r="P44" s="85"/>
    </row>
    <row r="45" spans="1:16" x14ac:dyDescent="0.25">
      <c r="A45" s="83"/>
      <c r="B45" s="84"/>
      <c r="C45" s="84"/>
      <c r="D45" s="84"/>
      <c r="E45" s="84"/>
      <c r="F45" s="84"/>
      <c r="G45" s="84"/>
      <c r="H45" s="84"/>
      <c r="I45" s="84"/>
      <c r="J45" s="84"/>
      <c r="K45" s="84"/>
      <c r="L45" s="84"/>
      <c r="M45" s="84"/>
      <c r="N45" s="84"/>
      <c r="O45" s="84"/>
      <c r="P45" s="85"/>
    </row>
    <row r="46" spans="1:16" x14ac:dyDescent="0.25">
      <c r="A46" s="83"/>
      <c r="B46" s="84"/>
      <c r="C46" s="84"/>
      <c r="D46" s="84"/>
      <c r="E46" s="84"/>
      <c r="F46" s="84"/>
      <c r="G46" s="84"/>
      <c r="H46" s="84"/>
      <c r="I46" s="84"/>
      <c r="J46" s="84"/>
      <c r="K46" s="84"/>
      <c r="L46" s="84"/>
      <c r="M46" s="84"/>
      <c r="N46" s="84"/>
      <c r="O46" s="84"/>
      <c r="P46" s="85"/>
    </row>
    <row r="47" spans="1:16" x14ac:dyDescent="0.25">
      <c r="A47" s="83"/>
      <c r="B47" s="84"/>
      <c r="C47" s="84"/>
      <c r="D47" s="84"/>
      <c r="E47" s="84"/>
      <c r="F47" s="84"/>
      <c r="G47" s="84"/>
      <c r="H47" s="84"/>
      <c r="I47" s="84"/>
      <c r="J47" s="84"/>
      <c r="K47" s="84"/>
      <c r="L47" s="84"/>
      <c r="M47" s="84"/>
      <c r="N47" s="84"/>
      <c r="O47" s="84"/>
      <c r="P47" s="85"/>
    </row>
    <row r="48" spans="1:16" x14ac:dyDescent="0.25">
      <c r="A48" s="83"/>
      <c r="B48" s="84"/>
      <c r="C48" s="84"/>
      <c r="D48" s="84"/>
      <c r="E48" s="84"/>
      <c r="F48" s="84"/>
      <c r="G48" s="84"/>
      <c r="H48" s="84"/>
      <c r="I48" s="84"/>
      <c r="J48" s="84"/>
      <c r="K48" s="84"/>
      <c r="L48" s="84"/>
      <c r="M48" s="84"/>
      <c r="N48" s="84"/>
      <c r="O48" s="84"/>
      <c r="P48" s="85"/>
    </row>
    <row r="49" spans="1:16" x14ac:dyDescent="0.25">
      <c r="A49" s="83"/>
      <c r="B49" s="84"/>
      <c r="C49" s="84"/>
      <c r="D49" s="84"/>
      <c r="E49" s="84"/>
      <c r="F49" s="84"/>
      <c r="G49" s="84"/>
      <c r="H49" s="84"/>
      <c r="I49" s="84"/>
      <c r="J49" s="84"/>
      <c r="K49" s="84"/>
      <c r="L49" s="84"/>
      <c r="M49" s="84"/>
      <c r="N49" s="84"/>
      <c r="O49" s="84"/>
      <c r="P49" s="85"/>
    </row>
    <row r="50" spans="1:16" x14ac:dyDescent="0.25">
      <c r="A50" s="83"/>
      <c r="B50" s="84"/>
      <c r="C50" s="84"/>
      <c r="D50" s="84"/>
      <c r="E50" s="84"/>
      <c r="F50" s="84"/>
      <c r="G50" s="84"/>
      <c r="H50" s="84"/>
      <c r="I50" s="84"/>
      <c r="J50" s="84"/>
      <c r="K50" s="84"/>
      <c r="L50" s="84"/>
      <c r="M50" s="84"/>
      <c r="N50" s="84"/>
      <c r="O50" s="84"/>
      <c r="P50" s="85"/>
    </row>
    <row r="51" spans="1:16" x14ac:dyDescent="0.25">
      <c r="A51" s="83"/>
      <c r="B51" s="84"/>
      <c r="C51" s="84"/>
      <c r="D51" s="84"/>
      <c r="E51" s="84"/>
      <c r="F51" s="84"/>
      <c r="G51" s="84"/>
      <c r="H51" s="84"/>
      <c r="I51" s="84"/>
      <c r="J51" s="84"/>
      <c r="K51" s="84"/>
      <c r="L51" s="84"/>
      <c r="M51" s="84"/>
      <c r="N51" s="84"/>
      <c r="O51" s="84"/>
      <c r="P51" s="85"/>
    </row>
    <row r="52" spans="1:16" x14ac:dyDescent="0.25">
      <c r="A52" s="83"/>
      <c r="B52" s="84"/>
      <c r="C52" s="84"/>
      <c r="D52" s="84"/>
      <c r="E52" s="84"/>
      <c r="F52" s="84"/>
      <c r="G52" s="84"/>
      <c r="H52" s="84"/>
      <c r="I52" s="84"/>
      <c r="J52" s="84"/>
      <c r="K52" s="84"/>
      <c r="L52" s="84"/>
      <c r="M52" s="84"/>
      <c r="N52" s="84"/>
      <c r="O52" s="84"/>
      <c r="P52" s="85"/>
    </row>
    <row r="53" spans="1:16" x14ac:dyDescent="0.25">
      <c r="A53" s="83"/>
      <c r="B53" s="84"/>
      <c r="C53" s="84"/>
      <c r="D53" s="84"/>
      <c r="E53" s="84"/>
      <c r="F53" s="84"/>
      <c r="G53" s="84"/>
      <c r="H53" s="84"/>
      <c r="I53" s="84"/>
      <c r="J53" s="84"/>
      <c r="K53" s="84"/>
      <c r="L53" s="84"/>
      <c r="M53" s="84"/>
      <c r="N53" s="84"/>
      <c r="O53" s="84"/>
      <c r="P53" s="85"/>
    </row>
    <row r="54" spans="1:16" x14ac:dyDescent="0.25">
      <c r="A54" s="83"/>
      <c r="B54" s="84"/>
      <c r="C54" s="84"/>
      <c r="D54" s="84"/>
      <c r="E54" s="84"/>
      <c r="F54" s="84"/>
      <c r="G54" s="84"/>
      <c r="H54" s="84"/>
      <c r="I54" s="84"/>
      <c r="J54" s="84"/>
      <c r="K54" s="84"/>
      <c r="L54" s="84"/>
      <c r="M54" s="84"/>
      <c r="N54" s="84"/>
      <c r="O54" s="84"/>
      <c r="P54" s="85"/>
    </row>
    <row r="55" spans="1:16" x14ac:dyDescent="0.25">
      <c r="A55" s="83"/>
      <c r="B55" s="84"/>
      <c r="C55" s="84"/>
      <c r="D55" s="84"/>
      <c r="E55" s="84"/>
      <c r="F55" s="84"/>
      <c r="G55" s="84"/>
      <c r="H55" s="84"/>
      <c r="I55" s="84"/>
      <c r="J55" s="84"/>
      <c r="K55" s="84"/>
      <c r="L55" s="84"/>
      <c r="M55" s="84"/>
      <c r="N55" s="84"/>
      <c r="O55" s="84"/>
      <c r="P55" s="85"/>
    </row>
    <row r="56" spans="1:16" x14ac:dyDescent="0.25">
      <c r="A56" s="83"/>
      <c r="B56" s="84"/>
      <c r="C56" s="84"/>
      <c r="D56" s="84"/>
      <c r="E56" s="84"/>
      <c r="F56" s="84"/>
      <c r="G56" s="84"/>
      <c r="H56" s="84"/>
      <c r="I56" s="84"/>
      <c r="J56" s="84"/>
      <c r="K56" s="84"/>
      <c r="L56" s="84"/>
      <c r="M56" s="84"/>
      <c r="N56" s="84"/>
      <c r="O56" s="84"/>
      <c r="P56" s="85"/>
    </row>
    <row r="57" spans="1:16" x14ac:dyDescent="0.25">
      <c r="A57" s="83"/>
      <c r="B57" s="84"/>
      <c r="C57" s="84"/>
      <c r="D57" s="84"/>
      <c r="E57" s="84"/>
      <c r="F57" s="84"/>
      <c r="G57" s="84"/>
      <c r="H57" s="84"/>
      <c r="I57" s="84"/>
      <c r="J57" s="84"/>
      <c r="K57" s="84"/>
      <c r="L57" s="84"/>
      <c r="M57" s="84"/>
      <c r="N57" s="84"/>
      <c r="O57" s="84"/>
      <c r="P57" s="85"/>
    </row>
    <row r="58" spans="1:16" x14ac:dyDescent="0.25">
      <c r="A58" s="83"/>
      <c r="B58" s="84"/>
      <c r="C58" s="84"/>
      <c r="D58" s="84"/>
      <c r="E58" s="84"/>
      <c r="F58" s="84"/>
      <c r="G58" s="84"/>
      <c r="H58" s="84"/>
      <c r="I58" s="84"/>
      <c r="J58" s="84"/>
      <c r="K58" s="84"/>
      <c r="L58" s="84"/>
      <c r="M58" s="84"/>
      <c r="N58" s="84"/>
      <c r="O58" s="84"/>
      <c r="P58" s="85"/>
    </row>
    <row r="59" spans="1:16" x14ac:dyDescent="0.25">
      <c r="A59" s="83"/>
      <c r="B59" s="84"/>
      <c r="C59" s="84"/>
      <c r="D59" s="84"/>
      <c r="E59" s="84"/>
      <c r="F59" s="84"/>
      <c r="G59" s="84"/>
      <c r="H59" s="84"/>
      <c r="I59" s="84"/>
      <c r="J59" s="84"/>
      <c r="K59" s="84"/>
      <c r="L59" s="84"/>
      <c r="M59" s="84"/>
      <c r="N59" s="84"/>
      <c r="O59" s="84"/>
      <c r="P59" s="85"/>
    </row>
    <row r="60" spans="1:16" x14ac:dyDescent="0.25">
      <c r="A60" s="83"/>
      <c r="B60" s="84"/>
      <c r="C60" s="84"/>
      <c r="D60" s="84"/>
      <c r="E60" s="84"/>
      <c r="F60" s="84"/>
      <c r="G60" s="84"/>
      <c r="H60" s="84"/>
      <c r="I60" s="84"/>
      <c r="J60" s="84"/>
      <c r="K60" s="84"/>
      <c r="L60" s="84"/>
      <c r="M60" s="84"/>
      <c r="N60" s="84"/>
      <c r="O60" s="84"/>
      <c r="P60" s="85"/>
    </row>
    <row r="61" spans="1:16" x14ac:dyDescent="0.25">
      <c r="A61" s="83"/>
      <c r="B61" s="84"/>
      <c r="C61" s="84"/>
      <c r="D61" s="84"/>
      <c r="E61" s="84"/>
      <c r="F61" s="84"/>
      <c r="G61" s="84"/>
      <c r="H61" s="84"/>
      <c r="I61" s="84"/>
      <c r="J61" s="84"/>
      <c r="K61" s="84"/>
      <c r="L61" s="84"/>
      <c r="M61" s="84"/>
      <c r="N61" s="84"/>
      <c r="O61" s="84"/>
      <c r="P61" s="85"/>
    </row>
    <row r="62" spans="1:16" x14ac:dyDescent="0.25">
      <c r="A62" s="83"/>
      <c r="B62" s="84"/>
      <c r="C62" s="84"/>
      <c r="D62" s="84"/>
      <c r="E62" s="84"/>
      <c r="F62" s="84"/>
      <c r="G62" s="84"/>
      <c r="H62" s="84"/>
      <c r="I62" s="84"/>
      <c r="J62" s="84"/>
      <c r="K62" s="84"/>
      <c r="L62" s="84"/>
      <c r="M62" s="84"/>
      <c r="N62" s="84"/>
      <c r="O62" s="84"/>
      <c r="P62" s="85"/>
    </row>
    <row r="63" spans="1:16" x14ac:dyDescent="0.25">
      <c r="A63" s="83"/>
      <c r="B63" s="84"/>
      <c r="C63" s="84"/>
      <c r="D63" s="84"/>
      <c r="E63" s="84"/>
      <c r="F63" s="84"/>
      <c r="G63" s="84"/>
      <c r="H63" s="84"/>
      <c r="I63" s="84"/>
      <c r="J63" s="84"/>
      <c r="K63" s="84"/>
      <c r="L63" s="84"/>
      <c r="M63" s="84"/>
      <c r="N63" s="84"/>
      <c r="O63" s="84"/>
      <c r="P63" s="85"/>
    </row>
    <row r="64" spans="1:16" x14ac:dyDescent="0.25">
      <c r="A64" s="83"/>
      <c r="B64" s="84"/>
      <c r="C64" s="84"/>
      <c r="D64" s="84"/>
      <c r="E64" s="84"/>
      <c r="F64" s="84"/>
      <c r="G64" s="84"/>
      <c r="H64" s="84"/>
      <c r="I64" s="84"/>
      <c r="J64" s="84"/>
      <c r="K64" s="84"/>
      <c r="L64" s="84"/>
      <c r="M64" s="84"/>
      <c r="N64" s="84"/>
      <c r="O64" s="84"/>
      <c r="P64" s="85"/>
    </row>
    <row r="65" spans="1:16" x14ac:dyDescent="0.25">
      <c r="A65" s="83"/>
      <c r="B65" s="84"/>
      <c r="C65" s="84"/>
      <c r="D65" s="84"/>
      <c r="E65" s="84"/>
      <c r="F65" s="84"/>
      <c r="G65" s="84"/>
      <c r="H65" s="84"/>
      <c r="I65" s="84"/>
      <c r="J65" s="84"/>
      <c r="K65" s="84"/>
      <c r="L65" s="84"/>
      <c r="M65" s="84"/>
      <c r="N65" s="84"/>
      <c r="O65" s="84"/>
      <c r="P65" s="85"/>
    </row>
    <row r="66" spans="1:16" x14ac:dyDescent="0.25">
      <c r="A66" s="83"/>
      <c r="B66" s="84"/>
      <c r="C66" s="84"/>
      <c r="D66" s="84"/>
      <c r="E66" s="84"/>
      <c r="F66" s="84"/>
      <c r="G66" s="84"/>
      <c r="H66" s="84"/>
      <c r="I66" s="84"/>
      <c r="J66" s="84"/>
      <c r="K66" s="84"/>
      <c r="L66" s="84"/>
      <c r="M66" s="84"/>
      <c r="N66" s="84"/>
      <c r="O66" s="84"/>
      <c r="P66" s="85"/>
    </row>
    <row r="67" spans="1:16" x14ac:dyDescent="0.25">
      <c r="A67" s="83"/>
      <c r="B67" s="84"/>
      <c r="C67" s="84"/>
      <c r="D67" s="84"/>
      <c r="E67" s="84"/>
      <c r="F67" s="84"/>
      <c r="G67" s="84"/>
      <c r="H67" s="84"/>
      <c r="I67" s="84"/>
      <c r="J67" s="84"/>
      <c r="K67" s="84"/>
      <c r="L67" s="84"/>
      <c r="M67" s="84"/>
      <c r="N67" s="84"/>
      <c r="O67" s="84"/>
      <c r="P67" s="85"/>
    </row>
    <row r="68" spans="1:16" x14ac:dyDescent="0.25">
      <c r="A68" s="83"/>
      <c r="B68" s="84"/>
      <c r="C68" s="84"/>
      <c r="D68" s="84"/>
      <c r="E68" s="84"/>
      <c r="F68" s="84"/>
      <c r="G68" s="84"/>
      <c r="H68" s="84"/>
      <c r="I68" s="84"/>
      <c r="J68" s="84"/>
      <c r="K68" s="84"/>
      <c r="L68" s="84"/>
      <c r="M68" s="84"/>
      <c r="N68" s="84"/>
      <c r="O68" s="84"/>
      <c r="P68" s="85"/>
    </row>
    <row r="69" spans="1:16" x14ac:dyDescent="0.25">
      <c r="A69" s="83"/>
      <c r="B69" s="84"/>
      <c r="C69" s="84"/>
      <c r="D69" s="84"/>
      <c r="E69" s="84"/>
      <c r="F69" s="84"/>
      <c r="G69" s="84"/>
      <c r="H69" s="84"/>
      <c r="I69" s="84"/>
      <c r="J69" s="84"/>
      <c r="K69" s="84"/>
      <c r="L69" s="84"/>
      <c r="M69" s="84"/>
      <c r="N69" s="84"/>
      <c r="O69" s="84"/>
      <c r="P69" s="85"/>
    </row>
    <row r="70" spans="1:16" x14ac:dyDescent="0.25">
      <c r="A70" s="83"/>
      <c r="B70" s="84"/>
      <c r="C70" s="84"/>
      <c r="D70" s="84"/>
      <c r="E70" s="84"/>
      <c r="F70" s="84"/>
      <c r="G70" s="84"/>
      <c r="H70" s="84"/>
      <c r="I70" s="84"/>
      <c r="J70" s="84"/>
      <c r="K70" s="84"/>
      <c r="L70" s="84"/>
      <c r="M70" s="84"/>
      <c r="N70" s="84"/>
      <c r="O70" s="84"/>
      <c r="P70" s="85"/>
    </row>
    <row r="71" spans="1:16" x14ac:dyDescent="0.25">
      <c r="A71" s="83"/>
      <c r="B71" s="84"/>
      <c r="C71" s="84"/>
      <c r="D71" s="84"/>
      <c r="E71" s="84"/>
      <c r="F71" s="84"/>
      <c r="G71" s="84"/>
      <c r="H71" s="84"/>
      <c r="I71" s="84"/>
      <c r="J71" s="84"/>
      <c r="K71" s="84"/>
      <c r="L71" s="84"/>
      <c r="M71" s="84"/>
      <c r="N71" s="84"/>
      <c r="O71" s="84"/>
      <c r="P71" s="85"/>
    </row>
    <row r="72" spans="1:16" x14ac:dyDescent="0.25">
      <c r="A72" s="83"/>
      <c r="B72" s="84"/>
      <c r="C72" s="84"/>
      <c r="D72" s="84"/>
      <c r="E72" s="84"/>
      <c r="F72" s="84"/>
      <c r="G72" s="84"/>
      <c r="H72" s="84"/>
      <c r="I72" s="84"/>
      <c r="J72" s="84"/>
      <c r="K72" s="84"/>
      <c r="L72" s="84"/>
      <c r="M72" s="84"/>
      <c r="N72" s="84"/>
      <c r="O72" s="84"/>
      <c r="P72" s="85"/>
    </row>
    <row r="73" spans="1:16" x14ac:dyDescent="0.25">
      <c r="A73" s="83"/>
      <c r="B73" s="84"/>
      <c r="C73" s="84"/>
      <c r="D73" s="84"/>
      <c r="E73" s="84"/>
      <c r="F73" s="84"/>
      <c r="G73" s="84"/>
      <c r="H73" s="84"/>
      <c r="I73" s="84"/>
      <c r="J73" s="84"/>
      <c r="K73" s="84"/>
      <c r="L73" s="84"/>
      <c r="M73" s="84"/>
      <c r="N73" s="84"/>
      <c r="O73" s="84"/>
      <c r="P73" s="85"/>
    </row>
    <row r="74" spans="1:16" x14ac:dyDescent="0.25">
      <c r="A74" s="83"/>
      <c r="B74" s="84"/>
      <c r="C74" s="84"/>
      <c r="D74" s="84"/>
      <c r="E74" s="84"/>
      <c r="F74" s="84"/>
      <c r="G74" s="84"/>
      <c r="H74" s="84"/>
      <c r="I74" s="84"/>
      <c r="J74" s="84"/>
      <c r="K74" s="84"/>
      <c r="L74" s="84"/>
      <c r="M74" s="84"/>
      <c r="N74" s="84"/>
      <c r="O74" s="84"/>
      <c r="P74" s="85"/>
    </row>
    <row r="75" spans="1:16" x14ac:dyDescent="0.25">
      <c r="A75" s="83"/>
      <c r="B75" s="84"/>
      <c r="C75" s="84"/>
      <c r="D75" s="84"/>
      <c r="E75" s="84"/>
      <c r="F75" s="84"/>
      <c r="G75" s="84"/>
      <c r="H75" s="84"/>
      <c r="I75" s="84"/>
      <c r="J75" s="84"/>
      <c r="K75" s="84"/>
      <c r="L75" s="84"/>
      <c r="M75" s="84"/>
      <c r="N75" s="84"/>
      <c r="O75" s="84"/>
      <c r="P75" s="85"/>
    </row>
    <row r="76" spans="1:16" x14ac:dyDescent="0.25">
      <c r="A76" s="83"/>
      <c r="B76" s="84"/>
      <c r="C76" s="84"/>
      <c r="D76" s="84"/>
      <c r="E76" s="84"/>
      <c r="F76" s="84"/>
      <c r="G76" s="84"/>
      <c r="H76" s="84"/>
      <c r="I76" s="84"/>
      <c r="J76" s="84"/>
      <c r="K76" s="84"/>
      <c r="L76" s="84"/>
      <c r="M76" s="84"/>
      <c r="N76" s="84"/>
      <c r="O76" s="84"/>
      <c r="P76" s="85"/>
    </row>
    <row r="77" spans="1:16" x14ac:dyDescent="0.25">
      <c r="A77" s="83"/>
      <c r="B77" s="84"/>
      <c r="C77" s="84"/>
      <c r="D77" s="84"/>
      <c r="E77" s="84"/>
      <c r="F77" s="84"/>
      <c r="G77" s="84"/>
      <c r="H77" s="84"/>
      <c r="I77" s="84"/>
      <c r="J77" s="84"/>
      <c r="K77" s="84"/>
      <c r="L77" s="84"/>
      <c r="M77" s="84"/>
      <c r="N77" s="84"/>
      <c r="O77" s="84"/>
      <c r="P77" s="85"/>
    </row>
    <row r="78" spans="1:16" x14ac:dyDescent="0.25">
      <c r="A78" s="83"/>
      <c r="B78" s="84"/>
      <c r="C78" s="84"/>
      <c r="D78" s="84"/>
      <c r="E78" s="84"/>
      <c r="F78" s="84"/>
      <c r="G78" s="84"/>
      <c r="H78" s="84"/>
      <c r="I78" s="84"/>
      <c r="J78" s="84"/>
      <c r="K78" s="84"/>
      <c r="L78" s="84"/>
      <c r="M78" s="84"/>
      <c r="N78" s="84"/>
      <c r="O78" s="84"/>
      <c r="P78" s="85"/>
    </row>
    <row r="79" spans="1:16" x14ac:dyDescent="0.25">
      <c r="A79" s="83"/>
      <c r="B79" s="84"/>
      <c r="C79" s="84"/>
      <c r="D79" s="84"/>
      <c r="E79" s="84"/>
      <c r="F79" s="84"/>
      <c r="G79" s="84"/>
      <c r="H79" s="84"/>
      <c r="I79" s="84"/>
      <c r="J79" s="84"/>
      <c r="K79" s="84"/>
      <c r="L79" s="84"/>
      <c r="M79" s="84"/>
      <c r="N79" s="84"/>
      <c r="O79" s="84"/>
      <c r="P79" s="85"/>
    </row>
    <row r="80" spans="1:16" x14ac:dyDescent="0.25">
      <c r="A80" s="83"/>
      <c r="B80" s="84"/>
      <c r="C80" s="84"/>
      <c r="D80" s="84"/>
      <c r="E80" s="84"/>
      <c r="F80" s="84"/>
      <c r="G80" s="84"/>
      <c r="H80" s="84"/>
      <c r="I80" s="84"/>
      <c r="J80" s="84"/>
      <c r="K80" s="84"/>
      <c r="L80" s="84"/>
      <c r="M80" s="84"/>
      <c r="N80" s="84"/>
      <c r="O80" s="84"/>
      <c r="P80" s="85"/>
    </row>
    <row r="81" spans="1:16" x14ac:dyDescent="0.25">
      <c r="A81" s="83"/>
      <c r="B81" s="84"/>
      <c r="C81" s="84"/>
      <c r="D81" s="84"/>
      <c r="E81" s="84"/>
      <c r="F81" s="84"/>
      <c r="G81" s="84"/>
      <c r="H81" s="84"/>
      <c r="I81" s="84"/>
      <c r="J81" s="84"/>
      <c r="K81" s="84"/>
      <c r="L81" s="84"/>
      <c r="M81" s="84"/>
      <c r="N81" s="84"/>
      <c r="O81" s="84"/>
      <c r="P81" s="85"/>
    </row>
    <row r="82" spans="1:16" x14ac:dyDescent="0.25">
      <c r="A82" s="83"/>
      <c r="B82" s="84"/>
      <c r="C82" s="84"/>
      <c r="D82" s="84"/>
      <c r="E82" s="84"/>
      <c r="F82" s="84"/>
      <c r="G82" s="84"/>
      <c r="H82" s="84"/>
      <c r="I82" s="84"/>
      <c r="J82" s="84"/>
      <c r="K82" s="84"/>
      <c r="L82" s="84"/>
      <c r="M82" s="84"/>
      <c r="N82" s="84"/>
      <c r="O82" s="84"/>
      <c r="P82" s="85"/>
    </row>
    <row r="83" spans="1:16" x14ac:dyDescent="0.25">
      <c r="A83" s="83"/>
      <c r="B83" s="84"/>
      <c r="C83" s="84"/>
      <c r="D83" s="84"/>
      <c r="E83" s="84"/>
      <c r="F83" s="84"/>
      <c r="G83" s="84"/>
      <c r="H83" s="84"/>
      <c r="I83" s="84"/>
      <c r="J83" s="84"/>
      <c r="K83" s="84"/>
      <c r="L83" s="84"/>
      <c r="M83" s="84"/>
      <c r="N83" s="84"/>
      <c r="O83" s="84"/>
      <c r="P83" s="85"/>
    </row>
    <row r="84" spans="1:16" x14ac:dyDescent="0.25">
      <c r="A84" s="83"/>
      <c r="B84" s="84"/>
      <c r="C84" s="84"/>
      <c r="D84" s="84"/>
      <c r="E84" s="84"/>
      <c r="F84" s="84"/>
      <c r="G84" s="84"/>
      <c r="H84" s="84"/>
      <c r="I84" s="84"/>
      <c r="J84" s="84"/>
      <c r="K84" s="84"/>
      <c r="L84" s="84"/>
      <c r="M84" s="84"/>
      <c r="N84" s="84"/>
      <c r="O84" s="84"/>
      <c r="P84" s="85"/>
    </row>
    <row r="85" spans="1:16" x14ac:dyDescent="0.25">
      <c r="A85" s="83"/>
      <c r="B85" s="84"/>
      <c r="C85" s="84"/>
      <c r="D85" s="84"/>
      <c r="E85" s="84"/>
      <c r="F85" s="84"/>
      <c r="G85" s="84"/>
      <c r="H85" s="84"/>
      <c r="I85" s="84"/>
      <c r="J85" s="84"/>
      <c r="K85" s="84"/>
      <c r="L85" s="84"/>
      <c r="M85" s="84"/>
      <c r="N85" s="84"/>
      <c r="O85" s="84"/>
      <c r="P85" s="85"/>
    </row>
    <row r="86" spans="1:16" x14ac:dyDescent="0.25">
      <c r="A86" s="83"/>
      <c r="B86" s="84"/>
      <c r="C86" s="84"/>
      <c r="D86" s="84"/>
      <c r="E86" s="84"/>
      <c r="F86" s="84"/>
      <c r="G86" s="84"/>
      <c r="H86" s="84"/>
      <c r="I86" s="84"/>
      <c r="J86" s="84"/>
      <c r="K86" s="84"/>
      <c r="L86" s="84"/>
      <c r="M86" s="84"/>
      <c r="N86" s="84"/>
      <c r="O86" s="84"/>
      <c r="P86" s="85"/>
    </row>
    <row r="87" spans="1:16" x14ac:dyDescent="0.25">
      <c r="A87" s="83"/>
      <c r="B87" s="84"/>
      <c r="C87" s="84"/>
      <c r="D87" s="84"/>
      <c r="E87" s="84"/>
      <c r="F87" s="84"/>
      <c r="G87" s="84"/>
      <c r="H87" s="84"/>
      <c r="I87" s="84"/>
      <c r="J87" s="84"/>
      <c r="K87" s="84"/>
      <c r="L87" s="84"/>
      <c r="M87" s="84"/>
      <c r="N87" s="84"/>
      <c r="O87" s="84"/>
      <c r="P87" s="85"/>
    </row>
    <row r="88" spans="1:16" x14ac:dyDescent="0.25">
      <c r="A88" s="83"/>
      <c r="B88" s="84"/>
      <c r="C88" s="84"/>
      <c r="D88" s="84"/>
      <c r="E88" s="84"/>
      <c r="F88" s="84"/>
      <c r="G88" s="84"/>
      <c r="H88" s="84"/>
      <c r="I88" s="84"/>
      <c r="J88" s="84"/>
      <c r="K88" s="84"/>
      <c r="L88" s="84"/>
      <c r="M88" s="84"/>
      <c r="N88" s="84"/>
      <c r="O88" s="84"/>
      <c r="P88" s="85"/>
    </row>
    <row r="89" spans="1:16" x14ac:dyDescent="0.25">
      <c r="A89" s="83"/>
      <c r="B89" s="84"/>
      <c r="C89" s="84"/>
      <c r="D89" s="84"/>
      <c r="E89" s="84"/>
      <c r="F89" s="84"/>
      <c r="G89" s="84"/>
      <c r="H89" s="84"/>
      <c r="I89" s="84"/>
      <c r="J89" s="84"/>
      <c r="K89" s="84"/>
      <c r="L89" s="84"/>
      <c r="M89" s="84"/>
      <c r="N89" s="84"/>
      <c r="O89" s="84"/>
      <c r="P89" s="85"/>
    </row>
    <row r="90" spans="1:16" x14ac:dyDescent="0.25">
      <c r="A90" s="83"/>
      <c r="B90" s="84"/>
      <c r="C90" s="84"/>
      <c r="D90" s="84"/>
      <c r="E90" s="84"/>
      <c r="F90" s="84"/>
      <c r="G90" s="84"/>
      <c r="H90" s="84"/>
      <c r="I90" s="84"/>
      <c r="J90" s="84"/>
      <c r="K90" s="84"/>
      <c r="L90" s="84"/>
      <c r="M90" s="84"/>
      <c r="N90" s="84"/>
      <c r="O90" s="84"/>
      <c r="P90" s="85"/>
    </row>
    <row r="91" spans="1:16" x14ac:dyDescent="0.25">
      <c r="A91" s="83"/>
      <c r="B91" s="84"/>
      <c r="C91" s="84"/>
      <c r="D91" s="84"/>
      <c r="E91" s="84"/>
      <c r="F91" s="84"/>
      <c r="G91" s="84"/>
      <c r="H91" s="84"/>
      <c r="I91" s="84"/>
      <c r="J91" s="84"/>
      <c r="K91" s="84"/>
      <c r="L91" s="84"/>
      <c r="M91" s="84"/>
      <c r="N91" s="84"/>
      <c r="O91" s="84"/>
      <c r="P91" s="85"/>
    </row>
    <row r="92" spans="1:16" x14ac:dyDescent="0.25">
      <c r="A92" s="83"/>
      <c r="B92" s="84"/>
      <c r="C92" s="84"/>
      <c r="D92" s="84"/>
      <c r="E92" s="84"/>
      <c r="F92" s="84"/>
      <c r="G92" s="84"/>
      <c r="H92" s="84"/>
      <c r="I92" s="84"/>
      <c r="J92" s="84"/>
      <c r="K92" s="84"/>
      <c r="L92" s="84"/>
      <c r="M92" s="84"/>
      <c r="N92" s="84"/>
      <c r="O92" s="84"/>
      <c r="P92" s="85"/>
    </row>
    <row r="93" spans="1:16" x14ac:dyDescent="0.25">
      <c r="A93" s="83"/>
      <c r="B93" s="84"/>
      <c r="C93" s="84"/>
      <c r="D93" s="84"/>
      <c r="E93" s="84"/>
      <c r="F93" s="84"/>
      <c r="G93" s="84"/>
      <c r="H93" s="84"/>
      <c r="I93" s="84"/>
      <c r="J93" s="84"/>
      <c r="K93" s="84"/>
      <c r="L93" s="84"/>
      <c r="M93" s="84"/>
      <c r="N93" s="84"/>
      <c r="O93" s="84"/>
      <c r="P93" s="85"/>
    </row>
    <row r="94" spans="1:16" x14ac:dyDescent="0.25">
      <c r="A94" s="83"/>
      <c r="B94" s="84"/>
      <c r="C94" s="84"/>
      <c r="D94" s="84"/>
      <c r="E94" s="84"/>
      <c r="F94" s="84"/>
      <c r="G94" s="84"/>
      <c r="H94" s="84"/>
      <c r="I94" s="84"/>
      <c r="J94" s="84"/>
      <c r="K94" s="84"/>
      <c r="L94" s="84"/>
      <c r="M94" s="84"/>
      <c r="N94" s="84"/>
      <c r="O94" s="84"/>
      <c r="P94" s="85"/>
    </row>
    <row r="95" spans="1:16" x14ac:dyDescent="0.25">
      <c r="A95" s="83"/>
      <c r="B95" s="84"/>
      <c r="C95" s="84"/>
      <c r="D95" s="84"/>
      <c r="E95" s="84"/>
      <c r="F95" s="84"/>
      <c r="G95" s="84"/>
      <c r="H95" s="84"/>
      <c r="I95" s="84"/>
      <c r="J95" s="84"/>
      <c r="K95" s="84"/>
      <c r="L95" s="84"/>
      <c r="M95" s="84"/>
      <c r="N95" s="84"/>
      <c r="O95" s="84"/>
      <c r="P95" s="85"/>
    </row>
    <row r="96" spans="1:16" x14ac:dyDescent="0.25">
      <c r="A96" s="83"/>
      <c r="B96" s="84"/>
      <c r="C96" s="84"/>
      <c r="D96" s="84"/>
      <c r="E96" s="84"/>
      <c r="F96" s="84"/>
      <c r="G96" s="84"/>
      <c r="H96" s="84"/>
      <c r="I96" s="84"/>
      <c r="J96" s="84"/>
      <c r="K96" s="84"/>
      <c r="L96" s="84"/>
      <c r="M96" s="84"/>
      <c r="N96" s="84"/>
      <c r="O96" s="84"/>
      <c r="P96" s="85"/>
    </row>
    <row r="97" spans="1:16" x14ac:dyDescent="0.25">
      <c r="A97" s="83"/>
      <c r="B97" s="84"/>
      <c r="C97" s="84"/>
      <c r="D97" s="84"/>
      <c r="E97" s="84"/>
      <c r="F97" s="84"/>
      <c r="G97" s="84"/>
      <c r="H97" s="84"/>
      <c r="I97" s="84"/>
      <c r="J97" s="84"/>
      <c r="K97" s="84"/>
      <c r="L97" s="84"/>
      <c r="M97" s="84"/>
      <c r="N97" s="84"/>
      <c r="O97" s="84"/>
      <c r="P97" s="85"/>
    </row>
    <row r="98" spans="1:16" x14ac:dyDescent="0.25">
      <c r="A98" s="83"/>
      <c r="B98" s="84"/>
      <c r="C98" s="84"/>
      <c r="D98" s="84"/>
      <c r="E98" s="84"/>
      <c r="F98" s="84"/>
      <c r="G98" s="84"/>
      <c r="H98" s="84"/>
      <c r="I98" s="84"/>
      <c r="J98" s="84"/>
      <c r="K98" s="84"/>
      <c r="L98" s="84"/>
      <c r="M98" s="84"/>
      <c r="N98" s="84"/>
      <c r="O98" s="84"/>
      <c r="P98" s="85"/>
    </row>
    <row r="99" spans="1:16" x14ac:dyDescent="0.25">
      <c r="A99" s="83"/>
      <c r="B99" s="84"/>
      <c r="C99" s="84"/>
      <c r="D99" s="84"/>
      <c r="E99" s="84"/>
      <c r="F99" s="84"/>
      <c r="G99" s="84"/>
      <c r="H99" s="84"/>
      <c r="I99" s="84"/>
      <c r="J99" s="84"/>
      <c r="K99" s="84"/>
      <c r="L99" s="84"/>
      <c r="M99" s="84"/>
      <c r="N99" s="84"/>
      <c r="O99" s="84"/>
      <c r="P99" s="85"/>
    </row>
    <row r="100" spans="1:16" x14ac:dyDescent="0.25">
      <c r="A100" s="83"/>
      <c r="B100" s="84"/>
      <c r="C100" s="84"/>
      <c r="D100" s="84"/>
      <c r="E100" s="84"/>
      <c r="F100" s="84"/>
      <c r="G100" s="84"/>
      <c r="H100" s="84"/>
      <c r="I100" s="84"/>
      <c r="J100" s="84"/>
      <c r="K100" s="84"/>
      <c r="L100" s="84"/>
      <c r="M100" s="84"/>
      <c r="N100" s="84"/>
      <c r="O100" s="84"/>
      <c r="P100" s="85"/>
    </row>
    <row r="101" spans="1:16" x14ac:dyDescent="0.25">
      <c r="A101" s="83"/>
      <c r="B101" s="84"/>
      <c r="C101" s="84"/>
      <c r="D101" s="84"/>
      <c r="E101" s="84"/>
      <c r="F101" s="84"/>
      <c r="G101" s="84"/>
      <c r="H101" s="84"/>
      <c r="I101" s="84"/>
      <c r="J101" s="84"/>
      <c r="K101" s="84"/>
      <c r="L101" s="84"/>
      <c r="M101" s="84"/>
      <c r="N101" s="84"/>
      <c r="O101" s="84"/>
      <c r="P101" s="85"/>
    </row>
    <row r="102" spans="1:16" x14ac:dyDescent="0.25">
      <c r="A102" s="83"/>
      <c r="B102" s="84"/>
      <c r="C102" s="84"/>
      <c r="D102" s="84"/>
      <c r="E102" s="84"/>
      <c r="F102" s="84"/>
      <c r="G102" s="84"/>
      <c r="H102" s="84"/>
      <c r="I102" s="84"/>
      <c r="J102" s="84"/>
      <c r="K102" s="84"/>
      <c r="L102" s="84"/>
      <c r="M102" s="84"/>
      <c r="N102" s="84"/>
      <c r="O102" s="84"/>
      <c r="P102" s="85"/>
    </row>
    <row r="103" spans="1:16" x14ac:dyDescent="0.25">
      <c r="A103" s="83"/>
      <c r="B103" s="84"/>
      <c r="C103" s="84"/>
      <c r="D103" s="84"/>
      <c r="E103" s="84"/>
      <c r="F103" s="84"/>
      <c r="G103" s="84"/>
      <c r="H103" s="84"/>
      <c r="I103" s="84"/>
      <c r="J103" s="84"/>
      <c r="K103" s="84"/>
      <c r="L103" s="84"/>
      <c r="M103" s="84"/>
      <c r="N103" s="84"/>
      <c r="O103" s="84"/>
      <c r="P103" s="85"/>
    </row>
    <row r="104" spans="1:16" x14ac:dyDescent="0.25">
      <c r="A104" s="83"/>
      <c r="B104" s="84"/>
      <c r="C104" s="84"/>
      <c r="D104" s="84"/>
      <c r="E104" s="84"/>
      <c r="F104" s="84"/>
      <c r="G104" s="84"/>
      <c r="H104" s="84"/>
      <c r="I104" s="84"/>
      <c r="J104" s="84"/>
      <c r="K104" s="84"/>
      <c r="L104" s="84"/>
      <c r="M104" s="84"/>
      <c r="N104" s="84"/>
      <c r="O104" s="84"/>
      <c r="P104" s="85"/>
    </row>
    <row r="105" spans="1:16" x14ac:dyDescent="0.25">
      <c r="A105" s="83"/>
      <c r="B105" s="84"/>
      <c r="C105" s="84"/>
      <c r="D105" s="84"/>
      <c r="E105" s="84"/>
      <c r="F105" s="84"/>
      <c r="G105" s="84"/>
      <c r="H105" s="84"/>
      <c r="I105" s="84"/>
      <c r="J105" s="84"/>
      <c r="K105" s="84"/>
      <c r="L105" s="84"/>
      <c r="M105" s="84"/>
      <c r="N105" s="84"/>
      <c r="O105" s="84"/>
      <c r="P105" s="85"/>
    </row>
    <row r="106" spans="1:16" x14ac:dyDescent="0.25">
      <c r="A106" s="83"/>
      <c r="B106" s="84"/>
      <c r="C106" s="84"/>
      <c r="D106" s="84"/>
      <c r="E106" s="84"/>
      <c r="F106" s="84"/>
      <c r="G106" s="84"/>
      <c r="H106" s="84"/>
      <c r="I106" s="84"/>
      <c r="J106" s="84"/>
      <c r="K106" s="84"/>
      <c r="L106" s="84"/>
      <c r="M106" s="84"/>
      <c r="N106" s="84"/>
      <c r="O106" s="84"/>
      <c r="P106" s="85"/>
    </row>
    <row r="107" spans="1:16" x14ac:dyDescent="0.25">
      <c r="A107" s="83"/>
      <c r="B107" s="84"/>
      <c r="C107" s="84"/>
      <c r="D107" s="84"/>
      <c r="E107" s="84"/>
      <c r="F107" s="84"/>
      <c r="G107" s="84"/>
      <c r="H107" s="84"/>
      <c r="I107" s="84"/>
      <c r="J107" s="84"/>
      <c r="K107" s="84"/>
      <c r="L107" s="84"/>
      <c r="M107" s="84"/>
      <c r="N107" s="84"/>
      <c r="O107" s="84"/>
      <c r="P107" s="85"/>
    </row>
    <row r="108" spans="1:16" x14ac:dyDescent="0.25">
      <c r="A108" s="83"/>
      <c r="B108" s="84"/>
      <c r="C108" s="84"/>
      <c r="D108" s="84"/>
      <c r="E108" s="84"/>
      <c r="F108" s="84"/>
      <c r="G108" s="84"/>
      <c r="H108" s="84"/>
      <c r="I108" s="84"/>
      <c r="J108" s="84"/>
      <c r="K108" s="84"/>
      <c r="L108" s="84"/>
      <c r="M108" s="84"/>
      <c r="N108" s="84"/>
      <c r="O108" s="84"/>
      <c r="P108" s="85"/>
    </row>
    <row r="109" spans="1:16" x14ac:dyDescent="0.25">
      <c r="A109" s="83"/>
      <c r="B109" s="84"/>
      <c r="C109" s="84"/>
      <c r="D109" s="84"/>
      <c r="E109" s="84"/>
      <c r="F109" s="84"/>
      <c r="G109" s="84"/>
      <c r="H109" s="84"/>
      <c r="I109" s="84"/>
      <c r="J109" s="84"/>
      <c r="K109" s="84"/>
      <c r="L109" s="84"/>
      <c r="M109" s="84"/>
      <c r="N109" s="84"/>
      <c r="O109" s="84"/>
      <c r="P109" s="85"/>
    </row>
    <row r="110" spans="1:16" x14ac:dyDescent="0.25">
      <c r="A110" s="83"/>
      <c r="B110" s="84"/>
      <c r="C110" s="84"/>
      <c r="D110" s="84"/>
      <c r="E110" s="84"/>
      <c r="F110" s="84"/>
      <c r="G110" s="84"/>
      <c r="H110" s="84"/>
      <c r="I110" s="84"/>
      <c r="J110" s="84"/>
      <c r="K110" s="84"/>
      <c r="L110" s="84"/>
      <c r="M110" s="84"/>
      <c r="N110" s="84"/>
      <c r="O110" s="84"/>
      <c r="P110" s="85"/>
    </row>
    <row r="111" spans="1:16" x14ac:dyDescent="0.25">
      <c r="A111" s="83"/>
      <c r="B111" s="84"/>
      <c r="C111" s="84"/>
      <c r="D111" s="84"/>
      <c r="E111" s="84"/>
      <c r="F111" s="84"/>
      <c r="G111" s="84"/>
      <c r="H111" s="84"/>
      <c r="I111" s="84"/>
      <c r="J111" s="84"/>
      <c r="K111" s="84"/>
      <c r="L111" s="84"/>
      <c r="M111" s="84"/>
      <c r="N111" s="84"/>
      <c r="O111" s="84"/>
      <c r="P111" s="85"/>
    </row>
    <row r="112" spans="1:16" x14ac:dyDescent="0.25">
      <c r="A112" s="83"/>
      <c r="B112" s="84"/>
      <c r="C112" s="84"/>
      <c r="D112" s="84"/>
      <c r="E112" s="84"/>
      <c r="F112" s="84"/>
      <c r="G112" s="84"/>
      <c r="H112" s="84"/>
      <c r="I112" s="84"/>
      <c r="J112" s="84"/>
      <c r="K112" s="84"/>
      <c r="L112" s="84"/>
      <c r="M112" s="84"/>
      <c r="N112" s="84"/>
      <c r="O112" s="84"/>
      <c r="P112" s="85"/>
    </row>
    <row r="113" spans="1:16" ht="13.8" thickBot="1" x14ac:dyDescent="0.3">
      <c r="A113" s="90"/>
      <c r="B113" s="76"/>
      <c r="C113" s="76"/>
      <c r="D113" s="76"/>
      <c r="E113" s="76"/>
      <c r="F113" s="76"/>
      <c r="G113" s="76"/>
      <c r="H113" s="76"/>
      <c r="I113" s="76"/>
      <c r="J113" s="76"/>
      <c r="K113" s="76"/>
      <c r="L113" s="76"/>
      <c r="M113" s="76"/>
      <c r="N113" s="76"/>
      <c r="O113" s="76"/>
      <c r="P113" s="77"/>
    </row>
  </sheetData>
  <sheetProtection password="C1F8" sheet="1" objects="1" scenarios="1" selectLockedCells="1"/>
  <phoneticPr fontId="2"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164"/>
  <sheetViews>
    <sheetView tabSelected="1" topLeftCell="A61" zoomScale="80" zoomScaleNormal="80" workbookViewId="0">
      <selection activeCell="D70" sqref="D70"/>
    </sheetView>
  </sheetViews>
  <sheetFormatPr baseColWidth="10" defaultColWidth="11.44140625" defaultRowHeight="15.75" customHeight="1" x14ac:dyDescent="0.25"/>
  <cols>
    <col min="1" max="1" width="2" style="9" customWidth="1"/>
    <col min="2" max="2" width="39.44140625" style="9" customWidth="1"/>
    <col min="3" max="3" width="37" style="9" customWidth="1"/>
    <col min="4" max="4" width="29.5546875" style="9" customWidth="1"/>
    <col min="5" max="5" width="18.33203125" style="9" customWidth="1"/>
    <col min="6" max="6" width="17.5546875" style="9" customWidth="1"/>
    <col min="7" max="7" width="30.33203125" style="9" customWidth="1"/>
    <col min="8" max="8" width="36.88671875" style="9" customWidth="1"/>
    <col min="9" max="9" width="11.44140625" style="9"/>
    <col min="10" max="10" width="20" style="9" customWidth="1"/>
    <col min="11" max="22" width="11.44140625" style="9" hidden="1" customWidth="1"/>
    <col min="23" max="26" width="11.44140625" style="9"/>
    <col min="27" max="27" width="14.44140625" style="9" customWidth="1"/>
    <col min="28" max="16384" width="11.44140625" style="9"/>
  </cols>
  <sheetData>
    <row r="1" spans="1:13" ht="15.75" customHeight="1" x14ac:dyDescent="0.25">
      <c r="A1" s="22"/>
      <c r="B1" s="23"/>
      <c r="C1" s="23"/>
      <c r="D1" s="23"/>
      <c r="E1" s="23"/>
      <c r="F1" s="23"/>
      <c r="G1" s="23"/>
      <c r="H1" s="23"/>
      <c r="I1" s="23"/>
      <c r="J1" s="24"/>
    </row>
    <row r="2" spans="1:13" ht="15.75" customHeight="1" x14ac:dyDescent="0.25">
      <c r="A2" s="7"/>
      <c r="B2" s="4"/>
      <c r="C2" s="4"/>
      <c r="D2" s="4"/>
      <c r="E2" s="4"/>
      <c r="F2" s="4"/>
      <c r="G2" s="4"/>
      <c r="H2" s="4"/>
      <c r="I2" s="4"/>
      <c r="J2" s="8"/>
    </row>
    <row r="3" spans="1:13" ht="15.75" customHeight="1" x14ac:dyDescent="0.25">
      <c r="A3" s="7"/>
      <c r="B3" s="4"/>
      <c r="C3" s="4"/>
      <c r="D3" s="4"/>
      <c r="E3" s="4"/>
      <c r="F3" s="4"/>
      <c r="G3" s="4"/>
      <c r="H3" s="4"/>
      <c r="I3" s="4"/>
      <c r="J3" s="8"/>
    </row>
    <row r="4" spans="1:13" ht="15.75" customHeight="1" x14ac:dyDescent="0.25">
      <c r="A4" s="7"/>
      <c r="B4" s="4"/>
      <c r="C4" s="4"/>
      <c r="D4" s="4"/>
      <c r="E4" s="4"/>
      <c r="F4" s="4"/>
      <c r="G4" s="4"/>
      <c r="H4" s="4"/>
      <c r="I4" s="4"/>
      <c r="J4" s="8"/>
    </row>
    <row r="5" spans="1:13" ht="15.75" customHeight="1" x14ac:dyDescent="0.25">
      <c r="A5" s="7"/>
      <c r="B5" s="4"/>
      <c r="C5" s="4"/>
      <c r="D5" s="4"/>
      <c r="E5" s="4"/>
      <c r="F5" s="4"/>
      <c r="G5" s="4"/>
      <c r="H5" s="4"/>
      <c r="I5" s="4"/>
      <c r="J5" s="8"/>
    </row>
    <row r="6" spans="1:13" ht="15.75" customHeight="1" x14ac:dyDescent="0.25">
      <c r="A6" s="7"/>
      <c r="B6" s="4"/>
      <c r="C6" s="4"/>
      <c r="D6" s="4"/>
      <c r="E6" s="4"/>
      <c r="F6" s="25"/>
      <c r="G6" s="25"/>
      <c r="H6" s="25"/>
      <c r="I6" s="4"/>
      <c r="J6" s="8"/>
    </row>
    <row r="7" spans="1:13" ht="15.75" customHeight="1" x14ac:dyDescent="0.25">
      <c r="A7" s="7"/>
      <c r="B7" s="4"/>
      <c r="C7" s="4"/>
      <c r="D7" s="4"/>
      <c r="E7" s="4"/>
      <c r="F7" s="26"/>
      <c r="G7" s="26"/>
      <c r="H7" s="26"/>
      <c r="I7" s="4"/>
      <c r="J7" s="8"/>
    </row>
    <row r="8" spans="1:13" ht="15.75" customHeight="1" x14ac:dyDescent="0.25">
      <c r="A8" s="7"/>
      <c r="B8" s="4"/>
      <c r="C8" s="4"/>
      <c r="D8" s="4"/>
      <c r="E8" s="4"/>
      <c r="F8" s="4"/>
      <c r="G8" s="4"/>
      <c r="H8" s="4"/>
      <c r="I8" s="4"/>
      <c r="J8" s="8"/>
    </row>
    <row r="9" spans="1:13" s="30" customFormat="1" ht="15.75" customHeight="1" x14ac:dyDescent="0.3">
      <c r="A9" s="27"/>
      <c r="B9" s="28" t="s">
        <v>194</v>
      </c>
      <c r="C9" s="28"/>
      <c r="D9" s="28"/>
      <c r="E9" s="28"/>
      <c r="F9" s="28"/>
      <c r="G9" s="28"/>
      <c r="H9" s="28"/>
      <c r="I9" s="28"/>
      <c r="J9" s="29"/>
    </row>
    <row r="10" spans="1:13" s="34" customFormat="1" ht="15.75" customHeight="1" x14ac:dyDescent="0.3">
      <c r="A10" s="31"/>
      <c r="B10" s="32"/>
      <c r="C10" s="32"/>
      <c r="D10" s="32"/>
      <c r="E10" s="32"/>
      <c r="F10" s="32"/>
      <c r="G10" s="32"/>
      <c r="H10" s="32"/>
      <c r="I10" s="32"/>
      <c r="J10" s="33"/>
    </row>
    <row r="11" spans="1:13" ht="15.75" customHeight="1" thickBot="1" x14ac:dyDescent="0.3">
      <c r="A11" s="7"/>
      <c r="B11" s="4"/>
      <c r="C11" s="4"/>
      <c r="D11" s="4"/>
      <c r="E11" s="4"/>
      <c r="F11" s="4"/>
      <c r="G11" s="4"/>
      <c r="H11" s="4"/>
      <c r="I11" s="4"/>
      <c r="J11" s="8"/>
    </row>
    <row r="12" spans="1:13" ht="15.75" customHeight="1" thickBot="1" x14ac:dyDescent="0.3">
      <c r="A12" s="7"/>
      <c r="B12" s="115" t="s">
        <v>106</v>
      </c>
      <c r="C12" s="116"/>
      <c r="D12" s="4"/>
      <c r="E12" s="4"/>
      <c r="F12" s="4"/>
      <c r="G12" s="4"/>
      <c r="H12" s="4"/>
      <c r="I12" s="4"/>
      <c r="J12" s="8"/>
    </row>
    <row r="13" spans="1:13" ht="15.75" customHeight="1" thickBot="1" x14ac:dyDescent="0.3">
      <c r="A13" s="7"/>
      <c r="B13" s="114"/>
      <c r="C13" s="114"/>
      <c r="D13" s="4"/>
      <c r="E13" s="4"/>
      <c r="F13" s="4"/>
      <c r="G13" s="4"/>
      <c r="H13" s="4"/>
      <c r="I13" s="4"/>
      <c r="J13" s="8"/>
    </row>
    <row r="14" spans="1:13" ht="15.75" customHeight="1" thickBot="1" x14ac:dyDescent="0.3">
      <c r="A14" s="7"/>
      <c r="B14" s="115" t="s">
        <v>105</v>
      </c>
      <c r="C14" s="117" t="s">
        <v>137</v>
      </c>
      <c r="D14" s="4"/>
      <c r="E14" s="4"/>
      <c r="F14" s="4"/>
      <c r="G14" s="4"/>
      <c r="H14" s="4"/>
      <c r="I14" s="4"/>
      <c r="J14" s="8"/>
      <c r="L14" s="9" t="s">
        <v>136</v>
      </c>
      <c r="M14" s="9" t="e">
        <f>#REF!</f>
        <v>#REF!</v>
      </c>
    </row>
    <row r="15" spans="1:13" ht="15.75" customHeight="1" thickBot="1" x14ac:dyDescent="0.3">
      <c r="A15" s="7"/>
      <c r="B15" s="118"/>
      <c r="C15" s="114"/>
      <c r="D15" s="4"/>
      <c r="E15" s="4"/>
      <c r="F15" s="4"/>
      <c r="G15" s="4"/>
      <c r="H15" s="4"/>
      <c r="I15" s="4"/>
      <c r="J15" s="8"/>
      <c r="L15" s="9" t="s">
        <v>137</v>
      </c>
      <c r="M15" s="9">
        <f>'Indicadores sectoriales'!D62</f>
        <v>0</v>
      </c>
    </row>
    <row r="16" spans="1:13" ht="15.75" customHeight="1" thickBot="1" x14ac:dyDescent="0.3">
      <c r="A16" s="7"/>
      <c r="B16" s="115" t="s">
        <v>129</v>
      </c>
      <c r="C16" s="116"/>
      <c r="D16" s="133" t="str">
        <f>IF(C16="SI","  =&gt;    La empresa debe proyectar facturación y número de empleados para el ejercicio siguiente al que comience sus actividades","")</f>
        <v/>
      </c>
      <c r="E16" s="4"/>
      <c r="F16" s="4"/>
      <c r="G16" s="4"/>
      <c r="H16" s="4"/>
      <c r="I16" s="4"/>
      <c r="J16" s="8"/>
      <c r="K16" s="9" t="s">
        <v>134</v>
      </c>
      <c r="L16" s="9" t="s">
        <v>144</v>
      </c>
      <c r="M16" s="9" t="e">
        <f>#REF!</f>
        <v>#REF!</v>
      </c>
    </row>
    <row r="17" spans="1:15" ht="15.75" customHeight="1" thickBot="1" x14ac:dyDescent="0.3">
      <c r="A17" s="7"/>
      <c r="B17" s="118"/>
      <c r="C17" s="114"/>
      <c r="D17" s="4"/>
      <c r="E17" s="4"/>
      <c r="F17" s="4"/>
      <c r="G17" s="4"/>
      <c r="H17" s="4"/>
      <c r="I17" s="4"/>
      <c r="J17" s="8"/>
      <c r="K17" s="9" t="s">
        <v>138</v>
      </c>
      <c r="L17" s="9" t="s">
        <v>145</v>
      </c>
      <c r="M17" s="9" t="e">
        <f>#REF!</f>
        <v>#REF!</v>
      </c>
    </row>
    <row r="18" spans="1:15" ht="15.75" customHeight="1" thickBot="1" x14ac:dyDescent="0.3">
      <c r="A18" s="7"/>
      <c r="B18" s="115" t="s">
        <v>191</v>
      </c>
      <c r="C18" s="119"/>
      <c r="D18" s="4"/>
      <c r="E18" s="4"/>
      <c r="F18" s="4"/>
      <c r="G18" s="4"/>
      <c r="H18" s="4"/>
      <c r="I18" s="4"/>
      <c r="J18" s="8"/>
      <c r="O18" s="9">
        <f>IF(C30&lt;1,1,C30)</f>
        <v>1</v>
      </c>
    </row>
    <row r="19" spans="1:15" ht="15.75" customHeight="1" thickBot="1" x14ac:dyDescent="0.3">
      <c r="A19" s="7"/>
      <c r="B19" s="118"/>
      <c r="C19" s="114"/>
      <c r="D19" s="4"/>
      <c r="E19" s="4"/>
      <c r="F19" s="4"/>
      <c r="G19" s="4"/>
      <c r="H19" s="4"/>
      <c r="I19" s="4"/>
      <c r="J19" s="8"/>
      <c r="O19" s="9">
        <f>IF(C32="",1,C32)</f>
        <v>1</v>
      </c>
    </row>
    <row r="20" spans="1:15" ht="15.75" customHeight="1" thickBot="1" x14ac:dyDescent="0.3">
      <c r="A20" s="7"/>
      <c r="B20" s="115" t="s">
        <v>107</v>
      </c>
      <c r="C20" s="116"/>
      <c r="D20" s="4"/>
      <c r="E20" s="4"/>
      <c r="F20" s="4"/>
      <c r="G20" s="4"/>
      <c r="H20" s="4"/>
      <c r="I20" s="4"/>
      <c r="J20" s="8"/>
    </row>
    <row r="21" spans="1:15" ht="15.75" customHeight="1" thickBot="1" x14ac:dyDescent="0.3">
      <c r="A21" s="7"/>
      <c r="B21" s="118"/>
      <c r="C21" s="114"/>
      <c r="D21" s="4"/>
      <c r="E21" s="4"/>
      <c r="F21" s="4"/>
      <c r="G21" s="4"/>
      <c r="H21" s="4"/>
      <c r="I21" s="4"/>
      <c r="J21" s="8"/>
    </row>
    <row r="22" spans="1:15" ht="15.75" customHeight="1" thickBot="1" x14ac:dyDescent="0.3">
      <c r="A22" s="7"/>
      <c r="B22" s="115" t="s">
        <v>133</v>
      </c>
      <c r="C22" s="134" t="str">
        <f>IF(C20="","",IF(C18="","",IF(F30=0,"",IF(C18&gt;(10000000*F30),"NO",IF(C20&gt;19,"NO","SI")))))</f>
        <v/>
      </c>
      <c r="D22" s="4" t="s">
        <v>156</v>
      </c>
      <c r="E22" s="4"/>
      <c r="F22" s="4"/>
      <c r="G22" s="4"/>
      <c r="H22" s="4"/>
      <c r="I22" s="4"/>
      <c r="J22" s="8"/>
    </row>
    <row r="23" spans="1:15" ht="15.75" customHeight="1" thickBot="1" x14ac:dyDescent="0.3">
      <c r="A23" s="7"/>
      <c r="B23" s="118"/>
      <c r="C23" s="114"/>
      <c r="D23" s="4"/>
      <c r="E23" s="4"/>
      <c r="F23" s="4"/>
      <c r="G23" s="4"/>
      <c r="H23" s="4"/>
      <c r="I23" s="4"/>
      <c r="J23" s="8"/>
    </row>
    <row r="24" spans="1:15" ht="15.75" customHeight="1" thickBot="1" x14ac:dyDescent="0.3">
      <c r="A24" s="7"/>
      <c r="B24" s="115" t="s">
        <v>190</v>
      </c>
      <c r="C24" s="116"/>
      <c r="D24" s="4"/>
      <c r="E24" s="4"/>
      <c r="F24" s="4"/>
      <c r="G24" s="4"/>
      <c r="H24" s="4"/>
      <c r="I24" s="4"/>
      <c r="J24" s="8"/>
    </row>
    <row r="25" spans="1:15" ht="15.75" customHeight="1" x14ac:dyDescent="0.25">
      <c r="A25" s="7"/>
      <c r="B25" s="3"/>
      <c r="C25" s="4"/>
      <c r="D25" s="4"/>
      <c r="E25" s="4"/>
      <c r="F25" s="4"/>
      <c r="G25" s="4"/>
      <c r="H25" s="4"/>
      <c r="I25" s="4"/>
      <c r="J25" s="8"/>
    </row>
    <row r="26" spans="1:15" ht="15.75" customHeight="1" x14ac:dyDescent="0.25">
      <c r="A26" s="7"/>
      <c r="B26" s="3"/>
      <c r="C26" s="4"/>
      <c r="D26" s="4"/>
      <c r="E26" s="4"/>
      <c r="F26" s="4"/>
      <c r="G26" s="4"/>
      <c r="H26" s="4"/>
      <c r="I26" s="4"/>
      <c r="J26" s="8"/>
    </row>
    <row r="27" spans="1:15" s="30" customFormat="1" ht="15.75" customHeight="1" x14ac:dyDescent="0.3">
      <c r="A27" s="27"/>
      <c r="B27" s="28" t="s">
        <v>195</v>
      </c>
      <c r="C27" s="28"/>
      <c r="D27" s="28"/>
      <c r="E27" s="28"/>
      <c r="F27" s="28"/>
      <c r="G27" s="28"/>
      <c r="H27" s="28"/>
      <c r="I27" s="28"/>
      <c r="J27" s="29"/>
    </row>
    <row r="28" spans="1:15" s="34" customFormat="1" ht="15.75" customHeight="1" x14ac:dyDescent="0.3">
      <c r="A28" s="31"/>
      <c r="B28" s="32"/>
      <c r="C28" s="32"/>
      <c r="D28" s="32"/>
      <c r="E28" s="32"/>
      <c r="F28" s="32"/>
      <c r="G28" s="32"/>
      <c r="H28" s="32"/>
      <c r="I28" s="32"/>
      <c r="J28" s="33"/>
    </row>
    <row r="29" spans="1:15" ht="15.75" customHeight="1" thickBot="1" x14ac:dyDescent="0.3">
      <c r="A29" s="7"/>
      <c r="B29" s="4"/>
      <c r="C29" s="4"/>
      <c r="D29" s="4"/>
      <c r="E29" s="4"/>
      <c r="F29" s="4"/>
      <c r="G29" s="4"/>
      <c r="H29" s="1"/>
      <c r="I29" s="4"/>
      <c r="J29" s="8"/>
    </row>
    <row r="30" spans="1:15" ht="15.75" customHeight="1" thickBot="1" x14ac:dyDescent="0.3">
      <c r="A30" s="7"/>
      <c r="B30" s="115" t="s">
        <v>0</v>
      </c>
      <c r="C30" s="121"/>
      <c r="D30" s="4"/>
      <c r="E30" s="115" t="s">
        <v>108</v>
      </c>
      <c r="F30" s="122"/>
      <c r="G30" s="118"/>
      <c r="H30" s="115" t="s">
        <v>109</v>
      </c>
      <c r="I30" s="116"/>
      <c r="J30" s="123"/>
    </row>
    <row r="31" spans="1:15" ht="15.75" customHeight="1" thickBot="1" x14ac:dyDescent="0.3">
      <c r="A31" s="7"/>
      <c r="B31" s="114"/>
      <c r="C31" s="114"/>
      <c r="D31" s="4"/>
      <c r="E31" s="4"/>
      <c r="F31" s="4"/>
      <c r="G31" s="4"/>
      <c r="H31" s="4"/>
      <c r="I31" s="4"/>
      <c r="J31" s="8"/>
    </row>
    <row r="32" spans="1:15" ht="15.75" customHeight="1" thickBot="1" x14ac:dyDescent="0.3">
      <c r="A32" s="7"/>
      <c r="B32" s="115" t="s">
        <v>1</v>
      </c>
      <c r="C32" s="135" t="str">
        <f>IF(C30&gt;0,(C30*F30/I30),"")</f>
        <v/>
      </c>
      <c r="D32" s="4"/>
      <c r="E32" s="10" t="s">
        <v>110</v>
      </c>
      <c r="F32" s="4"/>
      <c r="G32" s="4"/>
      <c r="H32" s="4"/>
      <c r="I32" s="4"/>
      <c r="J32" s="8"/>
    </row>
    <row r="33" spans="1:10" ht="15.75" customHeight="1" thickBot="1" x14ac:dyDescent="0.3">
      <c r="A33" s="7"/>
      <c r="B33" s="4"/>
      <c r="C33" s="4"/>
      <c r="D33" s="4"/>
      <c r="E33" s="4"/>
      <c r="F33" s="4"/>
      <c r="G33" s="4"/>
      <c r="H33" s="4"/>
      <c r="I33" s="4"/>
      <c r="J33" s="8"/>
    </row>
    <row r="34" spans="1:10" ht="15.75" customHeight="1" thickBot="1" x14ac:dyDescent="0.35">
      <c r="A34" s="7"/>
      <c r="B34" s="120" t="s">
        <v>192</v>
      </c>
      <c r="C34" s="124"/>
      <c r="D34" s="4"/>
      <c r="E34" s="169" t="s">
        <v>202</v>
      </c>
      <c r="F34" s="4"/>
      <c r="G34" s="4"/>
      <c r="H34" s="4"/>
      <c r="I34" s="4"/>
      <c r="J34" s="8"/>
    </row>
    <row r="35" spans="1:10" ht="15.75" customHeight="1" x14ac:dyDescent="0.3">
      <c r="A35" s="7"/>
      <c r="B35" s="4"/>
      <c r="C35" s="4"/>
      <c r="D35" s="4"/>
      <c r="E35" s="169" t="s">
        <v>162</v>
      </c>
      <c r="F35" s="4"/>
      <c r="G35" s="4"/>
      <c r="H35" s="4"/>
      <c r="I35" s="4"/>
      <c r="J35" s="8"/>
    </row>
    <row r="36" spans="1:10" ht="15.75" customHeight="1" x14ac:dyDescent="0.25">
      <c r="A36" s="7"/>
      <c r="B36" s="4"/>
      <c r="C36" s="4"/>
      <c r="D36" s="4"/>
      <c r="E36" s="4"/>
      <c r="F36" s="4"/>
      <c r="G36" s="4"/>
      <c r="H36" s="4"/>
      <c r="I36" s="4"/>
      <c r="J36" s="8"/>
    </row>
    <row r="37" spans="1:10" ht="15.75" customHeight="1" x14ac:dyDescent="0.25">
      <c r="A37" s="7"/>
      <c r="B37" s="4"/>
      <c r="C37" s="4"/>
      <c r="D37" s="4"/>
      <c r="E37" s="4"/>
      <c r="F37" s="4"/>
      <c r="G37" s="4"/>
      <c r="H37" s="4"/>
      <c r="I37" s="4"/>
      <c r="J37" s="8"/>
    </row>
    <row r="38" spans="1:10" s="30" customFormat="1" ht="15.75" customHeight="1" x14ac:dyDescent="0.3">
      <c r="A38" s="27"/>
      <c r="B38" s="28" t="s">
        <v>196</v>
      </c>
      <c r="C38" s="28"/>
      <c r="D38" s="28"/>
      <c r="E38" s="28"/>
      <c r="F38" s="28"/>
      <c r="G38" s="28"/>
      <c r="H38" s="28"/>
      <c r="I38" s="28"/>
      <c r="J38" s="29"/>
    </row>
    <row r="39" spans="1:10" ht="15.75" customHeight="1" x14ac:dyDescent="0.25">
      <c r="A39" s="7"/>
      <c r="B39" s="4"/>
      <c r="C39" s="4"/>
      <c r="D39" s="4"/>
      <c r="E39" s="4"/>
      <c r="F39" s="4"/>
      <c r="G39" s="4"/>
      <c r="H39" s="4"/>
      <c r="I39" s="4"/>
      <c r="J39" s="8"/>
    </row>
    <row r="40" spans="1:10" ht="15.75" customHeight="1" x14ac:dyDescent="0.25">
      <c r="A40" s="7"/>
      <c r="B40" s="4"/>
      <c r="C40" s="4"/>
      <c r="D40" s="4"/>
      <c r="E40" s="4"/>
      <c r="F40" s="4"/>
      <c r="G40" s="4"/>
      <c r="H40" s="4"/>
      <c r="I40" s="4"/>
      <c r="J40" s="8"/>
    </row>
    <row r="41" spans="1:10" ht="15.75" customHeight="1" x14ac:dyDescent="0.25">
      <c r="A41" s="7"/>
      <c r="B41" s="37" t="s">
        <v>111</v>
      </c>
      <c r="C41" s="4"/>
      <c r="D41" s="4"/>
      <c r="E41" s="4"/>
      <c r="F41" s="4"/>
      <c r="G41" s="4"/>
      <c r="H41" s="4"/>
      <c r="I41" s="4"/>
      <c r="J41" s="8"/>
    </row>
    <row r="42" spans="1:10" ht="15.75" customHeight="1" x14ac:dyDescent="0.25">
      <c r="A42" s="7"/>
      <c r="B42" s="37"/>
      <c r="C42" s="4"/>
      <c r="D42" s="4"/>
      <c r="E42" s="4"/>
      <c r="F42" s="4"/>
      <c r="G42" s="4"/>
      <c r="H42" s="4"/>
      <c r="I42" s="4"/>
      <c r="J42" s="8"/>
    </row>
    <row r="43" spans="1:10" ht="15.75" customHeight="1" x14ac:dyDescent="0.25">
      <c r="A43" s="7" t="s">
        <v>183</v>
      </c>
      <c r="B43" s="55" t="s">
        <v>184</v>
      </c>
      <c r="C43" s="4"/>
      <c r="D43" s="4"/>
      <c r="E43" s="4"/>
      <c r="F43" s="4"/>
      <c r="G43" s="4"/>
      <c r="H43" s="4"/>
      <c r="I43" s="4"/>
      <c r="J43" s="8"/>
    </row>
    <row r="44" spans="1:10" ht="15.75" customHeight="1" thickBot="1" x14ac:dyDescent="0.3">
      <c r="A44" s="7" t="s">
        <v>185</v>
      </c>
      <c r="B44" s="4" t="s">
        <v>186</v>
      </c>
      <c r="C44" s="4"/>
      <c r="D44" s="4"/>
      <c r="E44" s="4"/>
      <c r="F44" s="4"/>
      <c r="G44" s="4"/>
      <c r="H44" s="4"/>
      <c r="I44" s="4"/>
      <c r="J44" s="8"/>
    </row>
    <row r="45" spans="1:10" ht="42" customHeight="1" thickBot="1" x14ac:dyDescent="0.3">
      <c r="A45" s="7"/>
      <c r="B45" s="4"/>
      <c r="C45" s="4"/>
      <c r="D45" s="4"/>
      <c r="E45" s="4"/>
      <c r="F45" s="215" t="s">
        <v>181</v>
      </c>
      <c r="G45" s="216"/>
      <c r="H45" s="217"/>
      <c r="I45" s="4"/>
      <c r="J45" s="8"/>
    </row>
    <row r="46" spans="1:10" ht="67.5" customHeight="1" thickBot="1" x14ac:dyDescent="0.3">
      <c r="A46" s="7"/>
      <c r="B46" s="38" t="s">
        <v>2</v>
      </c>
      <c r="C46" s="39" t="s">
        <v>3</v>
      </c>
      <c r="D46" s="40" t="s">
        <v>14</v>
      </c>
      <c r="E46" s="41" t="s">
        <v>182</v>
      </c>
      <c r="F46" s="38" t="s">
        <v>103</v>
      </c>
      <c r="G46" s="42" t="s">
        <v>163</v>
      </c>
      <c r="H46" s="43" t="s">
        <v>104</v>
      </c>
      <c r="I46" s="44" t="s">
        <v>4</v>
      </c>
      <c r="J46" s="45"/>
    </row>
    <row r="47" spans="1:10" ht="20.25" customHeight="1" thickTop="1" x14ac:dyDescent="0.25">
      <c r="A47" s="7"/>
      <c r="B47" s="46" t="s">
        <v>5</v>
      </c>
      <c r="C47" s="47" t="s">
        <v>6</v>
      </c>
      <c r="D47" s="48" t="s">
        <v>15</v>
      </c>
      <c r="E47" s="125"/>
      <c r="F47" s="126"/>
      <c r="G47" s="127"/>
      <c r="H47" s="128"/>
      <c r="I47" s="136">
        <f>+((E47*1.5)+(0.25*F47)+(G47*0.25)+(H47*0.25))</f>
        <v>0</v>
      </c>
      <c r="J47" s="45"/>
    </row>
    <row r="48" spans="1:10" ht="20.25" customHeight="1" x14ac:dyDescent="0.25">
      <c r="A48" s="7"/>
      <c r="B48" s="49" t="s">
        <v>7</v>
      </c>
      <c r="C48" s="50" t="s">
        <v>8</v>
      </c>
      <c r="D48" s="51" t="s">
        <v>16</v>
      </c>
      <c r="E48" s="125"/>
      <c r="F48" s="126"/>
      <c r="G48" s="127"/>
      <c r="H48" s="128"/>
      <c r="I48" s="136">
        <f>+((E48*1)+(0.25*F48)+(G48*0.25)+(H48*0.25))</f>
        <v>0</v>
      </c>
      <c r="J48" s="45"/>
    </row>
    <row r="49" spans="1:14" ht="23.25" customHeight="1" x14ac:dyDescent="0.25">
      <c r="A49" s="7"/>
      <c r="B49" s="49" t="s">
        <v>9</v>
      </c>
      <c r="C49" s="50" t="s">
        <v>10</v>
      </c>
      <c r="D49" s="51" t="s">
        <v>17</v>
      </c>
      <c r="E49" s="125"/>
      <c r="F49" s="126"/>
      <c r="G49" s="127"/>
      <c r="H49" s="128"/>
      <c r="I49" s="136">
        <f>+((E49*0.75)+(0.25*F49)+(G49*0.25)+(H49*0.25))</f>
        <v>0</v>
      </c>
      <c r="J49" s="45"/>
    </row>
    <row r="50" spans="1:14" ht="24" customHeight="1" thickBot="1" x14ac:dyDescent="0.3">
      <c r="A50" s="7"/>
      <c r="B50" s="52" t="s">
        <v>11</v>
      </c>
      <c r="C50" s="53" t="s">
        <v>12</v>
      </c>
      <c r="D50" s="54" t="s">
        <v>18</v>
      </c>
      <c r="E50" s="129"/>
      <c r="F50" s="126"/>
      <c r="G50" s="127"/>
      <c r="H50" s="128"/>
      <c r="I50" s="137">
        <f>+((E50*0.5)+(0.25*F50)+(G50*0.25)+(H50*0.25))</f>
        <v>0</v>
      </c>
      <c r="J50" s="45"/>
    </row>
    <row r="51" spans="1:14" ht="15.75" customHeight="1" thickBot="1" x14ac:dyDescent="0.3">
      <c r="A51" s="7"/>
      <c r="B51" s="52" t="s">
        <v>13</v>
      </c>
      <c r="C51" s="53"/>
      <c r="D51" s="54"/>
      <c r="E51" s="139">
        <f>SUM(E47:E50)</f>
        <v>0</v>
      </c>
      <c r="F51" s="140">
        <f>SUM(F47:F50)</f>
        <v>0</v>
      </c>
      <c r="G51" s="141">
        <f>SUM(G47:G50)</f>
        <v>0</v>
      </c>
      <c r="H51" s="142">
        <f>SUM(H47:H50)</f>
        <v>0</v>
      </c>
      <c r="I51" s="138">
        <f>SUM(I47:I50)</f>
        <v>0</v>
      </c>
      <c r="J51" s="45"/>
    </row>
    <row r="52" spans="1:14" ht="15.75" customHeight="1" x14ac:dyDescent="0.25">
      <c r="A52" s="7"/>
      <c r="B52" s="10"/>
      <c r="C52" s="10"/>
      <c r="D52" s="10"/>
      <c r="E52" s="10"/>
      <c r="F52" s="10"/>
      <c r="G52" s="10"/>
      <c r="H52" s="10"/>
      <c r="I52" s="10"/>
      <c r="J52" s="45"/>
    </row>
    <row r="53" spans="1:14" ht="15.75" customHeight="1" x14ac:dyDescent="0.3">
      <c r="A53" s="7"/>
      <c r="B53" s="10"/>
      <c r="C53" s="10"/>
      <c r="D53" s="10"/>
      <c r="E53" s="169" t="s">
        <v>203</v>
      </c>
      <c r="F53" s="10"/>
      <c r="G53" s="10"/>
      <c r="H53" s="10"/>
      <c r="I53" s="10"/>
      <c r="J53" s="45"/>
    </row>
    <row r="54" spans="1:14" ht="15.75" customHeight="1" x14ac:dyDescent="0.25">
      <c r="A54" s="7"/>
      <c r="B54" s="37"/>
      <c r="C54" s="4"/>
      <c r="D54" s="4"/>
      <c r="E54" s="4"/>
      <c r="F54" s="4"/>
      <c r="G54" s="4"/>
      <c r="H54" s="4"/>
      <c r="I54" s="4"/>
      <c r="J54" s="8"/>
    </row>
    <row r="55" spans="1:14" ht="15.75" customHeight="1" x14ac:dyDescent="0.25">
      <c r="A55" s="7"/>
      <c r="B55" s="37" t="s">
        <v>112</v>
      </c>
      <c r="C55" s="4"/>
      <c r="D55" s="4"/>
      <c r="E55" s="4"/>
      <c r="F55" s="4"/>
      <c r="G55" s="4"/>
      <c r="H55" s="4"/>
      <c r="I55" s="4"/>
      <c r="J55" s="8"/>
    </row>
    <row r="56" spans="1:14" ht="15.75" customHeight="1" x14ac:dyDescent="0.25">
      <c r="A56" s="7"/>
      <c r="B56" s="4"/>
      <c r="C56" s="4"/>
      <c r="D56" s="4"/>
      <c r="E56" s="4"/>
      <c r="F56" s="4"/>
      <c r="G56" s="4"/>
      <c r="H56" s="4"/>
      <c r="I56" s="4"/>
      <c r="J56" s="8"/>
    </row>
    <row r="57" spans="1:14" ht="15.75" customHeight="1" thickBot="1" x14ac:dyDescent="0.3">
      <c r="A57" s="7"/>
      <c r="B57" s="4"/>
      <c r="C57" s="4"/>
      <c r="D57" s="4"/>
      <c r="E57" s="4"/>
      <c r="F57" s="4"/>
      <c r="G57" s="4"/>
      <c r="H57" s="4"/>
      <c r="I57" s="4"/>
      <c r="J57" s="8"/>
    </row>
    <row r="58" spans="1:14" ht="36.75" customHeight="1" thickBot="1" x14ac:dyDescent="0.3">
      <c r="A58" s="7"/>
      <c r="B58" s="215" t="s">
        <v>176</v>
      </c>
      <c r="C58" s="216"/>
      <c r="D58" s="121"/>
      <c r="E58" s="4"/>
      <c r="F58" s="4"/>
      <c r="G58" s="4"/>
      <c r="H58" s="4"/>
      <c r="I58" s="4"/>
      <c r="J58" s="8"/>
    </row>
    <row r="59" spans="1:14" ht="15.75" customHeight="1" thickBot="1" x14ac:dyDescent="0.3">
      <c r="A59" s="7"/>
      <c r="B59" s="114"/>
      <c r="C59" s="114"/>
      <c r="D59" s="35"/>
      <c r="E59" s="4"/>
      <c r="F59" s="4"/>
      <c r="G59" s="4"/>
      <c r="H59" s="4"/>
      <c r="I59" s="4"/>
      <c r="J59" s="8"/>
    </row>
    <row r="60" spans="1:14" ht="36" customHeight="1" thickBot="1" x14ac:dyDescent="0.3">
      <c r="A60" s="7"/>
      <c r="B60" s="215" t="s">
        <v>178</v>
      </c>
      <c r="C60" s="217"/>
      <c r="D60" s="121"/>
      <c r="E60" s="4"/>
      <c r="F60" s="4"/>
      <c r="G60" s="4"/>
      <c r="H60" s="4"/>
      <c r="I60" s="4"/>
      <c r="J60" s="8"/>
    </row>
    <row r="61" spans="1:14" ht="15.75" customHeight="1" x14ac:dyDescent="0.25">
      <c r="A61" s="7"/>
      <c r="B61" s="4"/>
      <c r="C61" s="4"/>
      <c r="D61" s="4"/>
      <c r="E61" s="4"/>
      <c r="F61" s="4"/>
      <c r="G61" s="4"/>
      <c r="H61" s="4"/>
      <c r="I61" s="4"/>
      <c r="J61" s="8"/>
      <c r="K61" s="9" t="s">
        <v>97</v>
      </c>
      <c r="L61" s="9">
        <v>10</v>
      </c>
      <c r="M61" s="9" t="s">
        <v>97</v>
      </c>
      <c r="N61" s="9">
        <v>9</v>
      </c>
    </row>
    <row r="62" spans="1:14" ht="15.75" customHeight="1" x14ac:dyDescent="0.25">
      <c r="A62" s="7"/>
      <c r="B62" s="4"/>
      <c r="C62" s="4"/>
      <c r="D62" s="4"/>
      <c r="E62" s="4"/>
      <c r="F62" s="4"/>
      <c r="G62" s="4"/>
      <c r="H62" s="4"/>
      <c r="I62" s="4"/>
      <c r="J62" s="8"/>
      <c r="K62" s="9" t="s">
        <v>89</v>
      </c>
      <c r="L62" s="9">
        <v>7</v>
      </c>
      <c r="M62" s="9" t="s">
        <v>89</v>
      </c>
      <c r="N62" s="9">
        <v>6</v>
      </c>
    </row>
    <row r="63" spans="1:14" ht="15.75" customHeight="1" x14ac:dyDescent="0.25">
      <c r="A63" s="7"/>
      <c r="B63" s="4"/>
      <c r="C63" s="4"/>
      <c r="D63" s="4"/>
      <c r="E63" s="4"/>
      <c r="F63" s="4"/>
      <c r="G63" s="4"/>
      <c r="H63" s="4"/>
      <c r="I63" s="4"/>
      <c r="J63" s="8"/>
      <c r="K63" s="9" t="s">
        <v>96</v>
      </c>
      <c r="L63" s="9">
        <v>10</v>
      </c>
      <c r="M63" s="9" t="s">
        <v>96</v>
      </c>
      <c r="N63" s="9">
        <v>9</v>
      </c>
    </row>
    <row r="64" spans="1:14" ht="15.75" customHeight="1" x14ac:dyDescent="0.25">
      <c r="A64" s="7"/>
      <c r="B64" s="37" t="s">
        <v>114</v>
      </c>
      <c r="C64" s="4"/>
      <c r="D64" s="4"/>
      <c r="E64" s="4"/>
      <c r="F64" s="4"/>
      <c r="G64" s="4"/>
      <c r="H64" s="4"/>
      <c r="I64" s="4"/>
      <c r="J64" s="8"/>
      <c r="K64" s="9" t="s">
        <v>92</v>
      </c>
      <c r="L64" s="9">
        <v>6</v>
      </c>
      <c r="M64" s="9" t="s">
        <v>92</v>
      </c>
      <c r="N64" s="9">
        <v>5</v>
      </c>
    </row>
    <row r="65" spans="1:14" ht="15.75" customHeight="1" x14ac:dyDescent="0.25">
      <c r="A65" s="7"/>
      <c r="B65" s="37"/>
      <c r="C65" s="4"/>
      <c r="D65" s="4"/>
      <c r="E65" s="4"/>
      <c r="F65" s="4"/>
      <c r="G65" s="4"/>
      <c r="H65" s="4"/>
      <c r="I65" s="4"/>
      <c r="J65" s="8"/>
      <c r="K65" s="9" t="s">
        <v>81</v>
      </c>
      <c r="L65" s="9">
        <v>9</v>
      </c>
      <c r="M65" s="9" t="s">
        <v>81</v>
      </c>
      <c r="N65" s="9">
        <v>8</v>
      </c>
    </row>
    <row r="66" spans="1:14" ht="15.75" customHeight="1" x14ac:dyDescent="0.25">
      <c r="A66" s="7"/>
      <c r="B66" s="4"/>
      <c r="C66" s="4"/>
      <c r="D66" s="4"/>
      <c r="E66" s="4"/>
      <c r="F66" s="4"/>
      <c r="G66" s="4"/>
      <c r="H66" s="4"/>
      <c r="I66" s="4"/>
      <c r="J66" s="8"/>
      <c r="K66" s="9" t="s">
        <v>91</v>
      </c>
      <c r="L66" s="9">
        <v>6</v>
      </c>
      <c r="M66" s="9" t="s">
        <v>91</v>
      </c>
      <c r="N66" s="9">
        <v>5</v>
      </c>
    </row>
    <row r="67" spans="1:14" ht="15.75" customHeight="1" x14ac:dyDescent="0.25">
      <c r="A67" s="7"/>
      <c r="B67" s="218" t="s">
        <v>115</v>
      </c>
      <c r="C67" s="218"/>
      <c r="D67" s="55" t="s">
        <v>157</v>
      </c>
      <c r="E67" s="4"/>
      <c r="F67" s="4"/>
      <c r="G67" s="4"/>
      <c r="H67" s="4"/>
      <c r="I67" s="4"/>
      <c r="J67" s="8"/>
      <c r="K67" s="9" t="s">
        <v>88</v>
      </c>
      <c r="L67" s="9">
        <v>8</v>
      </c>
      <c r="M67" s="9" t="s">
        <v>88</v>
      </c>
      <c r="N67" s="9">
        <v>7</v>
      </c>
    </row>
    <row r="68" spans="1:14" ht="15.75" customHeight="1" thickBot="1" x14ac:dyDescent="0.3">
      <c r="A68" s="7"/>
      <c r="B68" s="4"/>
      <c r="C68" s="4"/>
      <c r="D68" s="4"/>
      <c r="E68" s="4"/>
      <c r="F68" s="4"/>
      <c r="G68" s="4"/>
      <c r="H68" s="4"/>
      <c r="I68" s="4"/>
      <c r="J68" s="8"/>
      <c r="K68" s="9" t="s">
        <v>85</v>
      </c>
      <c r="L68" s="9">
        <v>8</v>
      </c>
      <c r="M68" s="9" t="s">
        <v>85</v>
      </c>
      <c r="N68" s="9">
        <v>7</v>
      </c>
    </row>
    <row r="69" spans="1:14" ht="15.75" customHeight="1" thickBot="1" x14ac:dyDescent="0.3">
      <c r="A69" s="7"/>
      <c r="B69" s="3" t="s">
        <v>135</v>
      </c>
      <c r="C69" s="4"/>
      <c r="D69" s="36" t="s">
        <v>141</v>
      </c>
      <c r="E69" s="36" t="s">
        <v>4</v>
      </c>
      <c r="F69" s="4"/>
      <c r="G69" s="4"/>
      <c r="H69" s="4"/>
      <c r="I69" s="4"/>
      <c r="J69" s="8"/>
      <c r="K69" s="9" t="s">
        <v>93</v>
      </c>
      <c r="L69" s="9">
        <v>6</v>
      </c>
      <c r="M69" s="9" t="s">
        <v>93</v>
      </c>
      <c r="N69" s="9">
        <v>5</v>
      </c>
    </row>
    <row r="70" spans="1:14" ht="15.75" customHeight="1" thickBot="1" x14ac:dyDescent="0.3">
      <c r="A70" s="7"/>
      <c r="B70" s="4"/>
      <c r="C70" s="4"/>
      <c r="D70" s="116"/>
      <c r="E70" s="143">
        <f>IF(D70="",0,VLOOKUP(D70,L103:M164,2,FALSE))</f>
        <v>0</v>
      </c>
      <c r="F70" s="4"/>
      <c r="G70" s="4"/>
      <c r="H70" s="4"/>
      <c r="I70" s="4"/>
      <c r="J70" s="8"/>
      <c r="K70" s="9" t="s">
        <v>94</v>
      </c>
      <c r="L70" s="9">
        <v>8</v>
      </c>
      <c r="M70" s="9" t="s">
        <v>94</v>
      </c>
      <c r="N70" s="9">
        <v>7</v>
      </c>
    </row>
    <row r="71" spans="1:14" ht="15.75" customHeight="1" thickBot="1" x14ac:dyDescent="0.3">
      <c r="A71" s="7"/>
      <c r="B71" s="4"/>
      <c r="C71" s="4"/>
      <c r="D71" s="4"/>
      <c r="E71" s="4"/>
      <c r="F71" s="4"/>
      <c r="G71" s="4"/>
      <c r="H71" s="4"/>
      <c r="I71" s="4"/>
      <c r="J71" s="8"/>
      <c r="K71" s="9" t="s">
        <v>95</v>
      </c>
      <c r="L71" s="9">
        <v>7</v>
      </c>
      <c r="M71" s="9" t="s">
        <v>95</v>
      </c>
      <c r="N71" s="9">
        <v>6</v>
      </c>
    </row>
    <row r="72" spans="1:14" ht="15.75" customHeight="1" thickBot="1" x14ac:dyDescent="0.3">
      <c r="A72" s="7"/>
      <c r="B72" s="3" t="s">
        <v>140</v>
      </c>
      <c r="C72" s="4"/>
      <c r="D72" s="36" t="s">
        <v>142</v>
      </c>
      <c r="E72" s="36" t="s">
        <v>4</v>
      </c>
      <c r="F72" s="35"/>
      <c r="G72" s="35"/>
      <c r="H72" s="4"/>
      <c r="I72" s="4"/>
      <c r="J72" s="8"/>
      <c r="K72" s="9" t="s">
        <v>83</v>
      </c>
      <c r="L72" s="9">
        <v>9</v>
      </c>
      <c r="M72" s="9" t="s">
        <v>83</v>
      </c>
      <c r="N72" s="9">
        <v>8</v>
      </c>
    </row>
    <row r="73" spans="1:14" ht="15.75" customHeight="1" thickBot="1" x14ac:dyDescent="0.3">
      <c r="A73" s="7"/>
      <c r="B73" s="4"/>
      <c r="C73" s="4"/>
      <c r="D73" s="116"/>
      <c r="E73" s="143">
        <f>IF(D73="",0,VLOOKUP(D73,M61:N78,2))</f>
        <v>0</v>
      </c>
      <c r="F73" s="35"/>
      <c r="G73" s="35"/>
      <c r="H73" s="4"/>
      <c r="I73" s="4"/>
      <c r="J73" s="8"/>
      <c r="K73" s="9" t="s">
        <v>87</v>
      </c>
      <c r="L73" s="9">
        <v>8</v>
      </c>
      <c r="M73" s="9" t="s">
        <v>87</v>
      </c>
      <c r="N73" s="9">
        <v>7</v>
      </c>
    </row>
    <row r="74" spans="1:14" ht="15.75" customHeight="1" thickBot="1" x14ac:dyDescent="0.3">
      <c r="A74" s="7"/>
      <c r="B74" s="4"/>
      <c r="C74" s="4"/>
      <c r="D74" s="12"/>
      <c r="E74" s="35"/>
      <c r="F74" s="35"/>
      <c r="G74" s="35"/>
      <c r="H74" s="4"/>
      <c r="I74" s="4"/>
      <c r="J74" s="8"/>
      <c r="K74" s="9" t="s">
        <v>80</v>
      </c>
      <c r="L74" s="9">
        <v>9</v>
      </c>
      <c r="M74" s="9" t="s">
        <v>80</v>
      </c>
      <c r="N74" s="9">
        <v>8</v>
      </c>
    </row>
    <row r="75" spans="1:14" ht="15.75" customHeight="1" thickBot="1" x14ac:dyDescent="0.3">
      <c r="A75" s="7"/>
      <c r="B75" s="3" t="s">
        <v>139</v>
      </c>
      <c r="C75" s="4"/>
      <c r="D75" s="36" t="s">
        <v>142</v>
      </c>
      <c r="E75" s="36" t="s">
        <v>4</v>
      </c>
      <c r="F75" s="35"/>
      <c r="G75" s="35"/>
      <c r="H75" s="4"/>
      <c r="I75" s="4"/>
      <c r="J75" s="8"/>
      <c r="K75" s="9" t="s">
        <v>90</v>
      </c>
      <c r="L75" s="9">
        <v>7</v>
      </c>
      <c r="M75" s="9" t="s">
        <v>90</v>
      </c>
      <c r="N75" s="9">
        <v>6</v>
      </c>
    </row>
    <row r="76" spans="1:14" ht="15.75" customHeight="1" thickBot="1" x14ac:dyDescent="0.3">
      <c r="A76" s="7"/>
      <c r="B76" s="4"/>
      <c r="C76" s="4"/>
      <c r="D76" s="116"/>
      <c r="E76" s="143">
        <f>IF(D76="",0,VLOOKUP(D76,K61:L78,2))</f>
        <v>0</v>
      </c>
      <c r="F76" s="35"/>
      <c r="G76" s="35"/>
      <c r="H76" s="4"/>
      <c r="I76" s="4"/>
      <c r="J76" s="8"/>
      <c r="K76" s="9" t="s">
        <v>86</v>
      </c>
      <c r="L76" s="9">
        <v>8</v>
      </c>
      <c r="M76" s="9" t="s">
        <v>86</v>
      </c>
      <c r="N76" s="9">
        <v>7</v>
      </c>
    </row>
    <row r="77" spans="1:14" ht="15.75" customHeight="1" thickBot="1" x14ac:dyDescent="0.3">
      <c r="A77" s="7"/>
      <c r="B77" s="4"/>
      <c r="C77" s="4"/>
      <c r="D77" s="4"/>
      <c r="E77" s="4"/>
      <c r="F77" s="4"/>
      <c r="G77" s="4"/>
      <c r="H77" s="4"/>
      <c r="I77" s="4"/>
      <c r="J77" s="8"/>
      <c r="K77" s="9" t="s">
        <v>82</v>
      </c>
      <c r="L77" s="9">
        <v>9</v>
      </c>
      <c r="M77" s="9" t="s">
        <v>82</v>
      </c>
      <c r="N77" s="9">
        <v>8</v>
      </c>
    </row>
    <row r="78" spans="1:14" ht="15.75" customHeight="1" thickBot="1" x14ac:dyDescent="0.3">
      <c r="A78" s="7"/>
      <c r="B78" s="3" t="s">
        <v>187</v>
      </c>
      <c r="C78" s="4"/>
      <c r="D78" s="120" t="s">
        <v>188</v>
      </c>
      <c r="E78" s="120" t="s">
        <v>4</v>
      </c>
      <c r="F78" s="4"/>
      <c r="G78" s="35"/>
      <c r="H78" s="4"/>
      <c r="I78" s="4"/>
      <c r="J78" s="8"/>
      <c r="K78" s="9" t="s">
        <v>84</v>
      </c>
      <c r="L78" s="9">
        <v>9</v>
      </c>
      <c r="M78" s="9" t="s">
        <v>84</v>
      </c>
      <c r="N78" s="9">
        <v>8</v>
      </c>
    </row>
    <row r="79" spans="1:14" ht="15.75" customHeight="1" thickBot="1" x14ac:dyDescent="0.3">
      <c r="A79" s="7"/>
      <c r="B79" s="4"/>
      <c r="C79" s="4"/>
      <c r="D79" s="116"/>
      <c r="E79" s="144">
        <f>IF(D79="",0,VLOOKUP(D79, K82:L83, 2, FALSE))</f>
        <v>0</v>
      </c>
      <c r="F79" s="4"/>
      <c r="G79" s="35"/>
      <c r="H79" s="4"/>
      <c r="I79" s="4"/>
      <c r="J79" s="8"/>
    </row>
    <row r="80" spans="1:14" ht="15.75" customHeight="1" x14ac:dyDescent="0.25">
      <c r="A80" s="7"/>
      <c r="B80" s="4"/>
      <c r="C80" s="4"/>
      <c r="D80" s="4"/>
      <c r="E80" s="4"/>
      <c r="F80" s="4"/>
      <c r="G80" s="4"/>
      <c r="H80" s="4"/>
      <c r="I80" s="4"/>
      <c r="J80" s="8"/>
    </row>
    <row r="81" spans="1:12" ht="15.75" customHeight="1" x14ac:dyDescent="0.25">
      <c r="A81" s="7"/>
      <c r="B81" s="56" t="s">
        <v>179</v>
      </c>
      <c r="C81" s="56"/>
      <c r="D81" s="56"/>
      <c r="E81" s="56"/>
      <c r="F81" s="56"/>
      <c r="G81" s="56"/>
      <c r="H81" s="4"/>
      <c r="I81" s="4"/>
      <c r="J81" s="8"/>
    </row>
    <row r="82" spans="1:12" ht="15.75" customHeight="1" x14ac:dyDescent="0.25">
      <c r="A82" s="7"/>
      <c r="B82" s="4"/>
      <c r="C82" s="4"/>
      <c r="D82" s="4"/>
      <c r="E82" s="4"/>
      <c r="F82" s="4"/>
      <c r="G82" s="4"/>
      <c r="H82" s="4"/>
      <c r="I82" s="4"/>
      <c r="J82" s="8"/>
      <c r="K82" s="9" t="s">
        <v>134</v>
      </c>
      <c r="L82" s="9">
        <v>10</v>
      </c>
    </row>
    <row r="83" spans="1:12" ht="15.75" customHeight="1" thickBot="1" x14ac:dyDescent="0.3">
      <c r="A83" s="7"/>
      <c r="B83" s="4"/>
      <c r="C83" s="4"/>
      <c r="D83" s="4"/>
      <c r="E83" s="4"/>
      <c r="F83" s="4"/>
      <c r="G83" s="4"/>
      <c r="H83" s="4"/>
      <c r="I83" s="4"/>
      <c r="J83" s="8"/>
      <c r="K83" s="9" t="s">
        <v>138</v>
      </c>
      <c r="L83" s="9">
        <v>0</v>
      </c>
    </row>
    <row r="84" spans="1:12" ht="15.75" customHeight="1" thickBot="1" x14ac:dyDescent="0.3">
      <c r="A84" s="7"/>
      <c r="B84" s="223" t="s">
        <v>116</v>
      </c>
      <c r="C84" s="224"/>
      <c r="D84" s="121"/>
      <c r="E84" s="4"/>
      <c r="F84" s="4"/>
      <c r="G84" s="4"/>
      <c r="H84" s="4"/>
      <c r="I84" s="4"/>
      <c r="J84" s="8"/>
    </row>
    <row r="85" spans="1:12" ht="15.75" customHeight="1" x14ac:dyDescent="0.25">
      <c r="A85" s="7"/>
      <c r="B85" s="4"/>
      <c r="C85" s="4"/>
      <c r="D85" s="35"/>
      <c r="E85" s="4"/>
      <c r="F85" s="4"/>
      <c r="G85" s="4"/>
      <c r="H85" s="4"/>
      <c r="I85" s="4"/>
      <c r="J85" s="8"/>
    </row>
    <row r="86" spans="1:12" ht="15.75" customHeight="1" x14ac:dyDescent="0.25">
      <c r="A86" s="7"/>
      <c r="B86" s="4"/>
      <c r="C86" s="4"/>
      <c r="D86" s="35"/>
      <c r="E86" s="4"/>
      <c r="F86" s="4"/>
      <c r="G86" s="4"/>
      <c r="H86" s="4"/>
      <c r="I86" s="4"/>
      <c r="J86" s="8"/>
    </row>
    <row r="87" spans="1:12" ht="15.75" customHeight="1" thickBot="1" x14ac:dyDescent="0.3">
      <c r="A87" s="7"/>
      <c r="B87" s="4"/>
      <c r="C87" s="4"/>
      <c r="D87" s="35"/>
      <c r="E87" s="4"/>
      <c r="F87" s="4"/>
      <c r="G87" s="4"/>
      <c r="H87" s="4"/>
      <c r="I87" s="4"/>
      <c r="J87" s="8"/>
    </row>
    <row r="88" spans="1:12" ht="15.75" customHeight="1" thickBot="1" x14ac:dyDescent="0.35">
      <c r="A88" s="7"/>
      <c r="B88" s="37" t="s">
        <v>177</v>
      </c>
      <c r="C88" s="4"/>
      <c r="D88" s="145">
        <f>+'Indicadores sectoriales'!D62</f>
        <v>0</v>
      </c>
      <c r="E88" s="4"/>
      <c r="F88" s="169" t="s">
        <v>180</v>
      </c>
      <c r="G88" s="4"/>
      <c r="H88" s="4"/>
      <c r="I88" s="4"/>
      <c r="J88" s="8"/>
      <c r="K88" s="34"/>
    </row>
    <row r="89" spans="1:12" ht="15.75" customHeight="1" x14ac:dyDescent="0.25">
      <c r="A89" s="7"/>
      <c r="B89" s="4"/>
      <c r="C89" s="4"/>
      <c r="D89" s="35"/>
      <c r="E89" s="4"/>
      <c r="F89" s="4"/>
      <c r="G89" s="4"/>
      <c r="H89" s="4"/>
      <c r="I89" s="4"/>
      <c r="J89" s="8"/>
    </row>
    <row r="90" spans="1:12" ht="15.75" customHeight="1" x14ac:dyDescent="0.25">
      <c r="A90" s="7"/>
      <c r="B90" s="4"/>
      <c r="C90" s="4"/>
      <c r="D90" s="4"/>
      <c r="E90" s="4"/>
      <c r="F90" s="4"/>
      <c r="G90" s="4"/>
      <c r="H90" s="4"/>
      <c r="I90" s="4"/>
      <c r="J90" s="8"/>
    </row>
    <row r="91" spans="1:12" s="30" customFormat="1" ht="15.75" customHeight="1" x14ac:dyDescent="0.3">
      <c r="A91" s="7"/>
      <c r="B91" s="4"/>
      <c r="C91" s="4"/>
      <c r="D91" s="4"/>
      <c r="E91" s="4"/>
      <c r="F91" s="4"/>
      <c r="G91" s="4"/>
      <c r="H91" s="4"/>
      <c r="I91" s="4"/>
      <c r="J91" s="8"/>
    </row>
    <row r="92" spans="1:12" ht="15.75" customHeight="1" x14ac:dyDescent="0.25">
      <c r="A92" s="7"/>
      <c r="B92" s="4"/>
      <c r="C92" s="4"/>
      <c r="D92" s="4"/>
      <c r="E92" s="4"/>
      <c r="F92" s="4"/>
      <c r="G92" s="4"/>
      <c r="H92" s="4"/>
      <c r="I92" s="4"/>
      <c r="J92" s="8"/>
    </row>
    <row r="93" spans="1:12" ht="15.75" customHeight="1" x14ac:dyDescent="0.3">
      <c r="A93" s="27"/>
      <c r="B93" s="28" t="s">
        <v>197</v>
      </c>
      <c r="C93" s="28"/>
      <c r="D93" s="28"/>
      <c r="E93" s="28"/>
      <c r="F93" s="28"/>
      <c r="G93" s="28"/>
      <c r="H93" s="28"/>
      <c r="I93" s="28"/>
      <c r="J93" s="29"/>
    </row>
    <row r="94" spans="1:12" ht="15.75" customHeight="1" x14ac:dyDescent="0.25">
      <c r="A94" s="7"/>
      <c r="B94" s="4"/>
      <c r="C94" s="4"/>
      <c r="D94" s="4"/>
      <c r="E94" s="4"/>
      <c r="F94" s="4"/>
      <c r="G94" s="4"/>
      <c r="H94" s="4"/>
      <c r="I94" s="4"/>
      <c r="J94" s="8"/>
    </row>
    <row r="95" spans="1:12" ht="29.25" customHeight="1" thickBot="1" x14ac:dyDescent="0.3">
      <c r="A95" s="57"/>
      <c r="B95" s="21"/>
      <c r="C95" s="21"/>
      <c r="D95" s="21"/>
      <c r="E95" s="21"/>
      <c r="F95" s="21"/>
      <c r="G95" s="21"/>
      <c r="H95" s="4"/>
      <c r="I95" s="4"/>
      <c r="J95" s="8"/>
    </row>
    <row r="96" spans="1:12" ht="48.75" customHeight="1" thickBot="1" x14ac:dyDescent="0.3">
      <c r="A96" s="57"/>
      <c r="B96" s="58" t="s">
        <v>117</v>
      </c>
      <c r="C96" s="59" t="s">
        <v>118</v>
      </c>
      <c r="D96" s="59" t="s">
        <v>19</v>
      </c>
      <c r="E96" s="59" t="s">
        <v>119</v>
      </c>
      <c r="F96" s="60" t="s">
        <v>120</v>
      </c>
      <c r="G96" s="61"/>
      <c r="H96" s="4"/>
      <c r="I96" s="4"/>
      <c r="J96" s="8"/>
    </row>
    <row r="97" spans="1:13" ht="33.75" customHeight="1" thickTop="1" x14ac:dyDescent="0.25">
      <c r="A97" s="62"/>
      <c r="B97" s="63" t="s">
        <v>121</v>
      </c>
      <c r="C97" s="130" t="s">
        <v>189</v>
      </c>
      <c r="D97" s="146">
        <f>MIN(I51/POWER((O18/1000000),1/2),10)</f>
        <v>0</v>
      </c>
      <c r="E97" s="64">
        <v>0.3</v>
      </c>
      <c r="F97" s="150">
        <f>+D97*E97</f>
        <v>0</v>
      </c>
      <c r="G97" s="61"/>
      <c r="H97" s="4"/>
      <c r="I97" s="4"/>
      <c r="J97" s="8"/>
    </row>
    <row r="98" spans="1:13" ht="57.75" customHeight="1" x14ac:dyDescent="0.25">
      <c r="A98" s="62"/>
      <c r="B98" s="65" t="s">
        <v>113</v>
      </c>
      <c r="C98" s="131" t="s">
        <v>122</v>
      </c>
      <c r="D98" s="147">
        <f>IF(D79="SI",10,IF(E70=0,IF(E73=0,E76,E73),E70))</f>
        <v>0</v>
      </c>
      <c r="E98" s="66">
        <v>0.15</v>
      </c>
      <c r="F98" s="151">
        <f>D98*E98</f>
        <v>0</v>
      </c>
      <c r="G98" s="61"/>
      <c r="H98" s="4"/>
      <c r="I98" s="4"/>
      <c r="J98" s="8"/>
    </row>
    <row r="99" spans="1:13" ht="39" customHeight="1" x14ac:dyDescent="0.25">
      <c r="A99" s="62"/>
      <c r="B99" s="65" t="s">
        <v>123</v>
      </c>
      <c r="C99" s="131" t="s">
        <v>199</v>
      </c>
      <c r="D99" s="148">
        <f>MAX(0,MIN((D58-D60)/((0.2*POWER((O19/1000000),2/3))*1000000),10))</f>
        <v>0</v>
      </c>
      <c r="E99" s="67">
        <v>0.15</v>
      </c>
      <c r="F99" s="151">
        <f>D99*E99</f>
        <v>0</v>
      </c>
      <c r="G99" s="61"/>
      <c r="H99" s="4"/>
      <c r="I99" s="4"/>
      <c r="J99" s="8"/>
    </row>
    <row r="100" spans="1:13" ht="40.5" customHeight="1" x14ac:dyDescent="0.25">
      <c r="A100" s="62"/>
      <c r="B100" s="68" t="s">
        <v>124</v>
      </c>
      <c r="C100" s="131" t="s">
        <v>125</v>
      </c>
      <c r="D100" s="147">
        <f>IF(D84&lt;(O18*0.5),(D84/(O18*0.05)),10)</f>
        <v>0</v>
      </c>
      <c r="E100" s="66">
        <v>0.2</v>
      </c>
      <c r="F100" s="151">
        <f>D100*E100</f>
        <v>0</v>
      </c>
      <c r="G100" s="61"/>
      <c r="H100" s="4"/>
      <c r="I100" s="4"/>
      <c r="J100" s="8"/>
    </row>
    <row r="101" spans="1:13" ht="30.75" customHeight="1" thickBot="1" x14ac:dyDescent="0.3">
      <c r="A101" s="62"/>
      <c r="B101" s="69" t="s">
        <v>126</v>
      </c>
      <c r="C101" s="132" t="s">
        <v>127</v>
      </c>
      <c r="D101" s="149">
        <f>D88</f>
        <v>0</v>
      </c>
      <c r="E101" s="70">
        <v>0.2</v>
      </c>
      <c r="F101" s="152">
        <f>D101*E101</f>
        <v>0</v>
      </c>
      <c r="G101" s="219" t="str">
        <f>IF((AND(F102&gt;0,(F97+F99+F100+F101)&lt;0.5)),"Para acceder al régimen las empresas deberán alcanzar como mínimo 1 punto. Las empresas que accedan deberán obtener como mínimo 0,5 puntos en total entre los siguientes indicadores: empleo; exportaciones; producción más Limpia o I+D+i; y/o sectorial","")</f>
        <v/>
      </c>
      <c r="H101" s="220"/>
      <c r="I101" s="220"/>
      <c r="J101" s="8"/>
    </row>
    <row r="102" spans="1:13" ht="30" customHeight="1" thickBot="1" x14ac:dyDescent="0.3">
      <c r="A102" s="62"/>
      <c r="B102" s="225" t="s">
        <v>128</v>
      </c>
      <c r="C102" s="226"/>
      <c r="D102" s="226"/>
      <c r="E102" s="227"/>
      <c r="F102" s="153">
        <f>ROUND(IF(C24="SI", (SUM(F97:F101)*(C34/C30*1.15))+(SUM(F97:F101)*(1-(C34/C30))), SUM(F97:F101)),2)</f>
        <v>0</v>
      </c>
      <c r="G102" s="219"/>
      <c r="H102" s="220"/>
      <c r="I102" s="220"/>
      <c r="J102" s="8"/>
    </row>
    <row r="103" spans="1:13" ht="27.75" customHeight="1" x14ac:dyDescent="0.25">
      <c r="A103" s="62"/>
      <c r="B103" s="170" t="s">
        <v>198</v>
      </c>
      <c r="C103" s="154"/>
      <c r="D103" s="154"/>
      <c r="E103" s="154"/>
      <c r="F103" s="154"/>
      <c r="G103" s="154"/>
      <c r="H103" s="133"/>
      <c r="I103" s="133"/>
      <c r="J103" s="8"/>
      <c r="L103" s="9" t="s">
        <v>57</v>
      </c>
      <c r="M103" s="9">
        <v>3</v>
      </c>
    </row>
    <row r="104" spans="1:13" ht="23.25" customHeight="1" x14ac:dyDescent="0.25">
      <c r="A104" s="62"/>
      <c r="B104" s="164" t="str">
        <f>+IF(C24="SI", "El puntaje total obtenido se incrementa en un 15%, ya que la empresa reviste la calidad de usuario de parques industriales", "")</f>
        <v/>
      </c>
      <c r="C104" s="154"/>
      <c r="D104" s="154"/>
      <c r="E104" s="154"/>
      <c r="F104" s="154"/>
      <c r="G104" s="154"/>
      <c r="H104" s="133"/>
      <c r="I104" s="133"/>
      <c r="J104" s="8"/>
      <c r="L104" s="9" t="s">
        <v>56</v>
      </c>
      <c r="M104" s="9">
        <v>0</v>
      </c>
    </row>
    <row r="105" spans="1:13" ht="15.75" customHeight="1" thickBot="1" x14ac:dyDescent="0.3">
      <c r="A105" s="62"/>
      <c r="B105" s="154"/>
      <c r="C105" s="154"/>
      <c r="D105" s="165"/>
      <c r="E105" s="154"/>
      <c r="F105" s="154"/>
      <c r="G105" s="154"/>
      <c r="H105" s="133"/>
      <c r="I105" s="133"/>
      <c r="J105" s="8"/>
      <c r="L105" s="9" t="s">
        <v>43</v>
      </c>
      <c r="M105" s="9">
        <v>6</v>
      </c>
    </row>
    <row r="106" spans="1:13" ht="15.75" customHeight="1" thickBot="1" x14ac:dyDescent="0.35">
      <c r="A106" s="7"/>
      <c r="B106" s="221" t="s">
        <v>130</v>
      </c>
      <c r="C106" s="222"/>
      <c r="D106" s="166">
        <f>IF(F102&lt;1,0,MIN(((((F102-1)/9)*0.8)+0.2),1))</f>
        <v>0</v>
      </c>
      <c r="E106" s="155" t="str">
        <f>IF(D106&gt;0,IF(C22="SI",IF(C30&lt;3500001,"    10% extra para MyPEs con proyectos menores a UI 3.500.000 =&gt;",""),""),"")</f>
        <v/>
      </c>
      <c r="F106" s="156"/>
      <c r="G106" s="157"/>
      <c r="H106" s="158" t="str">
        <f>IF(E106="","",MIN((((F102-1)/9)*0.8)+0.3,1))</f>
        <v/>
      </c>
      <c r="I106" s="133"/>
      <c r="J106" s="8"/>
      <c r="L106" s="9" t="s">
        <v>22</v>
      </c>
      <c r="M106" s="9">
        <v>0</v>
      </c>
    </row>
    <row r="107" spans="1:13" ht="15.75" customHeight="1" x14ac:dyDescent="0.3">
      <c r="A107" s="7"/>
      <c r="B107" s="32"/>
      <c r="C107" s="32"/>
      <c r="D107" s="75"/>
      <c r="E107" s="159"/>
      <c r="F107" s="159"/>
      <c r="G107" s="157"/>
      <c r="H107" s="133"/>
      <c r="I107" s="133"/>
      <c r="J107" s="8"/>
      <c r="L107" s="9" t="s">
        <v>59</v>
      </c>
      <c r="M107" s="9">
        <v>3</v>
      </c>
    </row>
    <row r="108" spans="1:13" ht="15.75" customHeight="1" thickBot="1" x14ac:dyDescent="0.3">
      <c r="A108" s="7"/>
      <c r="B108" s="4"/>
      <c r="C108" s="4"/>
      <c r="D108" s="35"/>
      <c r="E108" s="133"/>
      <c r="F108" s="133"/>
      <c r="G108" s="133"/>
      <c r="H108" s="133"/>
      <c r="I108" s="133"/>
      <c r="J108" s="8"/>
      <c r="L108" s="9" t="s">
        <v>50</v>
      </c>
      <c r="M108" s="9">
        <v>3</v>
      </c>
    </row>
    <row r="109" spans="1:13" ht="15.75" customHeight="1" thickBot="1" x14ac:dyDescent="0.35">
      <c r="A109" s="7"/>
      <c r="B109" s="221" t="s">
        <v>131</v>
      </c>
      <c r="C109" s="222"/>
      <c r="D109" s="167">
        <f>(MAX(D106,H106)*C30)</f>
        <v>0</v>
      </c>
      <c r="E109" s="133"/>
      <c r="F109" s="133"/>
      <c r="G109" s="160" t="str">
        <f>IF(G106="","","                  (La empresa puede optar por estos beneficios o por la matriz simplificada)")</f>
        <v/>
      </c>
      <c r="H109" s="133"/>
      <c r="I109" s="133"/>
      <c r="J109" s="8"/>
      <c r="L109" s="9" t="s">
        <v>36</v>
      </c>
      <c r="M109" s="9">
        <v>0</v>
      </c>
    </row>
    <row r="110" spans="1:13" ht="15.75" customHeight="1" x14ac:dyDescent="0.25">
      <c r="A110" s="7"/>
      <c r="B110" s="4"/>
      <c r="C110" s="4"/>
      <c r="D110" s="35"/>
      <c r="E110" s="133"/>
      <c r="F110" s="133"/>
      <c r="G110" s="133"/>
      <c r="H110" s="133"/>
      <c r="I110" s="133"/>
      <c r="J110" s="8"/>
      <c r="L110" s="9" t="s">
        <v>54</v>
      </c>
      <c r="M110" s="9">
        <v>6</v>
      </c>
    </row>
    <row r="111" spans="1:13" ht="15.75" customHeight="1" thickBot="1" x14ac:dyDescent="0.3">
      <c r="A111" s="7"/>
      <c r="B111" s="4"/>
      <c r="C111" s="4"/>
      <c r="D111" s="35"/>
      <c r="E111" s="133"/>
      <c r="F111" s="133"/>
      <c r="G111" s="133"/>
      <c r="H111" s="133"/>
      <c r="I111" s="133"/>
      <c r="J111" s="8"/>
      <c r="L111" s="9" t="s">
        <v>41</v>
      </c>
      <c r="M111" s="9">
        <v>0</v>
      </c>
    </row>
    <row r="112" spans="1:13" ht="15.75" customHeight="1" thickBot="1" x14ac:dyDescent="0.35">
      <c r="A112" s="7"/>
      <c r="B112" s="221" t="s">
        <v>132</v>
      </c>
      <c r="C112" s="222"/>
      <c r="D112" s="168">
        <f>ROUND(IF(D106&gt;0,MAX(IF(C16="NO",2*D106*(5+(POWER((O18/1000000),1/5))),2*D106*(8+(POWER((O18/1000000),1/5)))),3),0),0)</f>
        <v>0</v>
      </c>
      <c r="E112" s="155" t="str">
        <f>IF(D112&gt;0,IF(C22="SI",IF(C30&lt;3500001,"      1 año extra para MyPEs con proyectos menores a UI 3.500.000 =&gt;",""),""),"")</f>
        <v/>
      </c>
      <c r="F112" s="156"/>
      <c r="G112" s="161"/>
      <c r="H112" s="162" t="str">
        <f>IF(E112="","",INT(D112+1))</f>
        <v/>
      </c>
      <c r="I112" s="133"/>
      <c r="J112" s="8"/>
      <c r="L112" s="9" t="s">
        <v>42</v>
      </c>
      <c r="M112" s="9">
        <v>0</v>
      </c>
    </row>
    <row r="113" spans="1:13" ht="15.75" customHeight="1" x14ac:dyDescent="0.25">
      <c r="A113" s="7"/>
      <c r="B113" s="4"/>
      <c r="C113" s="4"/>
      <c r="D113" s="4"/>
      <c r="E113" s="133"/>
      <c r="F113" s="133"/>
      <c r="G113" s="133"/>
      <c r="H113" s="133"/>
      <c r="I113" s="133"/>
      <c r="J113" s="8"/>
      <c r="L113" s="9" t="s">
        <v>62</v>
      </c>
      <c r="M113" s="9">
        <v>6</v>
      </c>
    </row>
    <row r="114" spans="1:13" ht="15.75" customHeight="1" x14ac:dyDescent="0.25">
      <c r="A114" s="7"/>
      <c r="B114" s="4"/>
      <c r="C114" s="4"/>
      <c r="D114" s="4"/>
      <c r="E114" s="133"/>
      <c r="F114" s="133"/>
      <c r="G114" s="163"/>
      <c r="H114" s="133"/>
      <c r="I114" s="133"/>
      <c r="J114" s="8"/>
      <c r="L114" s="9" t="s">
        <v>73</v>
      </c>
      <c r="M114" s="9">
        <v>9</v>
      </c>
    </row>
    <row r="115" spans="1:13" ht="15.75" customHeight="1" x14ac:dyDescent="0.25">
      <c r="A115" s="7"/>
      <c r="B115" s="4"/>
      <c r="C115" s="4"/>
      <c r="D115" s="4"/>
      <c r="E115" s="4"/>
      <c r="F115" s="4"/>
      <c r="G115" s="4"/>
      <c r="H115" s="4"/>
      <c r="I115" s="4"/>
      <c r="J115" s="8"/>
      <c r="L115" s="9" t="s">
        <v>48</v>
      </c>
      <c r="M115" s="9">
        <v>6</v>
      </c>
    </row>
    <row r="116" spans="1:13" ht="15.75" customHeight="1" thickBot="1" x14ac:dyDescent="0.3">
      <c r="A116" s="71"/>
      <c r="B116" s="72"/>
      <c r="C116" s="72"/>
      <c r="D116" s="72"/>
      <c r="E116" s="72"/>
      <c r="F116" s="72"/>
      <c r="G116" s="72"/>
      <c r="H116" s="72"/>
      <c r="I116" s="72"/>
      <c r="J116" s="73"/>
      <c r="L116" s="9" t="s">
        <v>21</v>
      </c>
      <c r="M116" s="9">
        <v>0</v>
      </c>
    </row>
    <row r="117" spans="1:13" ht="15.75" customHeight="1" x14ac:dyDescent="0.25">
      <c r="L117" s="9" t="s">
        <v>200</v>
      </c>
      <c r="M117" s="9">
        <v>3</v>
      </c>
    </row>
    <row r="118" spans="1:13" ht="15.75" customHeight="1" x14ac:dyDescent="0.25">
      <c r="L118" s="9" t="s">
        <v>20</v>
      </c>
      <c r="M118" s="9">
        <v>3</v>
      </c>
    </row>
    <row r="119" spans="1:13" ht="15.75" customHeight="1" x14ac:dyDescent="0.25">
      <c r="L119" s="9" t="s">
        <v>69</v>
      </c>
      <c r="M119" s="9">
        <v>6</v>
      </c>
    </row>
    <row r="120" spans="1:13" ht="15.75" customHeight="1" x14ac:dyDescent="0.25">
      <c r="L120" s="9" t="s">
        <v>71</v>
      </c>
      <c r="M120" s="9">
        <v>6</v>
      </c>
    </row>
    <row r="121" spans="1:13" ht="15.75" customHeight="1" x14ac:dyDescent="0.25">
      <c r="L121" s="9" t="s">
        <v>66</v>
      </c>
      <c r="M121" s="9">
        <v>6</v>
      </c>
    </row>
    <row r="122" spans="1:13" ht="15.75" customHeight="1" x14ac:dyDescent="0.25">
      <c r="L122" s="9" t="s">
        <v>25</v>
      </c>
      <c r="M122" s="9">
        <v>0</v>
      </c>
    </row>
    <row r="123" spans="1:13" ht="15.75" customHeight="1" x14ac:dyDescent="0.25">
      <c r="L123" s="9" t="s">
        <v>44</v>
      </c>
      <c r="M123" s="9">
        <v>3</v>
      </c>
    </row>
    <row r="124" spans="1:13" ht="15.75" customHeight="1" x14ac:dyDescent="0.25">
      <c r="L124" s="9" t="s">
        <v>47</v>
      </c>
      <c r="M124" s="9">
        <v>6</v>
      </c>
    </row>
    <row r="125" spans="1:13" ht="15.75" customHeight="1" x14ac:dyDescent="0.25">
      <c r="L125" s="9" t="s">
        <v>51</v>
      </c>
      <c r="M125" s="9">
        <v>0</v>
      </c>
    </row>
    <row r="126" spans="1:13" ht="15.75" customHeight="1" x14ac:dyDescent="0.25">
      <c r="L126" s="9" t="s">
        <v>75</v>
      </c>
      <c r="M126" s="9">
        <v>6</v>
      </c>
    </row>
    <row r="127" spans="1:13" ht="15.75" customHeight="1" x14ac:dyDescent="0.25">
      <c r="L127" s="9" t="s">
        <v>23</v>
      </c>
      <c r="M127" s="9">
        <v>3</v>
      </c>
    </row>
    <row r="128" spans="1:13" ht="15.75" customHeight="1" x14ac:dyDescent="0.25">
      <c r="L128" s="9" t="s">
        <v>31</v>
      </c>
      <c r="M128" s="9">
        <v>0</v>
      </c>
    </row>
    <row r="129" spans="12:13" ht="15.75" customHeight="1" x14ac:dyDescent="0.25">
      <c r="L129" s="9" t="s">
        <v>29</v>
      </c>
      <c r="M129" s="9">
        <v>0</v>
      </c>
    </row>
    <row r="130" spans="12:13" ht="15.75" customHeight="1" x14ac:dyDescent="0.25">
      <c r="L130" s="9" t="s">
        <v>52</v>
      </c>
      <c r="M130" s="9">
        <v>0</v>
      </c>
    </row>
    <row r="131" spans="12:13" ht="15.75" customHeight="1" x14ac:dyDescent="0.25">
      <c r="L131" s="9" t="s">
        <v>63</v>
      </c>
      <c r="M131" s="9">
        <v>9</v>
      </c>
    </row>
    <row r="132" spans="12:13" ht="15.75" customHeight="1" x14ac:dyDescent="0.25">
      <c r="L132" s="9" t="s">
        <v>60</v>
      </c>
      <c r="M132" s="9">
        <v>3</v>
      </c>
    </row>
    <row r="133" spans="12:13" ht="15.75" customHeight="1" x14ac:dyDescent="0.25">
      <c r="L133" s="9" t="s">
        <v>30</v>
      </c>
      <c r="M133" s="9">
        <v>0</v>
      </c>
    </row>
    <row r="134" spans="12:13" ht="15.75" customHeight="1" x14ac:dyDescent="0.25">
      <c r="L134" s="9" t="s">
        <v>74</v>
      </c>
      <c r="M134" s="9">
        <v>9</v>
      </c>
    </row>
    <row r="135" spans="12:13" ht="15.75" customHeight="1" x14ac:dyDescent="0.25">
      <c r="L135" s="9" t="s">
        <v>39</v>
      </c>
      <c r="M135" s="9">
        <v>3</v>
      </c>
    </row>
    <row r="136" spans="12:13" ht="15.75" customHeight="1" x14ac:dyDescent="0.25">
      <c r="L136" s="9" t="s">
        <v>70</v>
      </c>
      <c r="M136" s="9">
        <v>6</v>
      </c>
    </row>
    <row r="137" spans="12:13" ht="15.75" customHeight="1" x14ac:dyDescent="0.25">
      <c r="L137" s="9" t="s">
        <v>37</v>
      </c>
      <c r="M137" s="9">
        <v>0</v>
      </c>
    </row>
    <row r="138" spans="12:13" ht="15.75" customHeight="1" x14ac:dyDescent="0.25">
      <c r="L138" s="9" t="s">
        <v>38</v>
      </c>
      <c r="M138" s="9">
        <v>3</v>
      </c>
    </row>
    <row r="139" spans="12:13" ht="15.75" customHeight="1" x14ac:dyDescent="0.25">
      <c r="L139" s="9" t="s">
        <v>77</v>
      </c>
      <c r="M139" s="9">
        <v>6</v>
      </c>
    </row>
    <row r="140" spans="12:13" ht="15.75" customHeight="1" x14ac:dyDescent="0.25">
      <c r="L140" s="9" t="s">
        <v>72</v>
      </c>
      <c r="M140" s="9">
        <v>9</v>
      </c>
    </row>
    <row r="141" spans="12:13" ht="15.75" customHeight="1" x14ac:dyDescent="0.25">
      <c r="L141" s="9" t="s">
        <v>45</v>
      </c>
      <c r="M141" s="9">
        <v>3</v>
      </c>
    </row>
    <row r="142" spans="12:13" ht="15.75" customHeight="1" x14ac:dyDescent="0.25">
      <c r="L142" s="9" t="s">
        <v>49</v>
      </c>
      <c r="M142" s="9">
        <v>0</v>
      </c>
    </row>
    <row r="143" spans="12:13" ht="15.75" customHeight="1" x14ac:dyDescent="0.25">
      <c r="L143" s="9" t="s">
        <v>65</v>
      </c>
      <c r="M143" s="9">
        <v>6</v>
      </c>
    </row>
    <row r="144" spans="12:13" ht="15.75" customHeight="1" x14ac:dyDescent="0.25">
      <c r="L144" s="9" t="s">
        <v>26</v>
      </c>
      <c r="M144" s="9">
        <v>0</v>
      </c>
    </row>
    <row r="145" spans="12:13" ht="15.75" customHeight="1" x14ac:dyDescent="0.25">
      <c r="L145" s="9" t="s">
        <v>32</v>
      </c>
      <c r="M145" s="9">
        <v>0</v>
      </c>
    </row>
    <row r="146" spans="12:13" ht="15.75" customHeight="1" x14ac:dyDescent="0.25">
      <c r="L146" s="9" t="s">
        <v>27</v>
      </c>
      <c r="M146" s="9">
        <v>0</v>
      </c>
    </row>
    <row r="147" spans="12:13" ht="15.75" customHeight="1" x14ac:dyDescent="0.25">
      <c r="L147" s="9" t="s">
        <v>64</v>
      </c>
      <c r="M147" s="9">
        <v>6</v>
      </c>
    </row>
    <row r="148" spans="12:13" ht="15.75" customHeight="1" x14ac:dyDescent="0.25">
      <c r="L148" s="9" t="s">
        <v>58</v>
      </c>
      <c r="M148" s="9">
        <v>3</v>
      </c>
    </row>
    <row r="149" spans="12:13" ht="15.75" customHeight="1" x14ac:dyDescent="0.25">
      <c r="L149" s="9" t="s">
        <v>68</v>
      </c>
      <c r="M149" s="9">
        <v>6</v>
      </c>
    </row>
    <row r="150" spans="12:13" ht="15.75" customHeight="1" x14ac:dyDescent="0.25">
      <c r="L150" s="9" t="s">
        <v>76</v>
      </c>
      <c r="M150" s="9">
        <v>6</v>
      </c>
    </row>
    <row r="151" spans="12:13" ht="15.75" customHeight="1" x14ac:dyDescent="0.25">
      <c r="L151" s="9" t="s">
        <v>33</v>
      </c>
      <c r="M151" s="9">
        <v>0</v>
      </c>
    </row>
    <row r="152" spans="12:13" ht="15.75" customHeight="1" x14ac:dyDescent="0.25">
      <c r="L152" s="9" t="s">
        <v>55</v>
      </c>
      <c r="M152" s="9">
        <v>3</v>
      </c>
    </row>
    <row r="153" spans="12:13" ht="15.75" customHeight="1" x14ac:dyDescent="0.25">
      <c r="L153" s="9" t="s">
        <v>34</v>
      </c>
      <c r="M153" s="9">
        <v>0</v>
      </c>
    </row>
    <row r="154" spans="12:13" ht="15.75" customHeight="1" x14ac:dyDescent="0.25">
      <c r="L154" s="9" t="s">
        <v>78</v>
      </c>
      <c r="M154" s="9">
        <v>9</v>
      </c>
    </row>
    <row r="155" spans="12:13" ht="15.75" customHeight="1" x14ac:dyDescent="0.25">
      <c r="L155" s="9" t="s">
        <v>40</v>
      </c>
      <c r="M155" s="9">
        <v>0</v>
      </c>
    </row>
    <row r="156" spans="12:13" ht="15.75" customHeight="1" x14ac:dyDescent="0.25">
      <c r="L156" s="9" t="s">
        <v>53</v>
      </c>
      <c r="M156" s="9">
        <v>3</v>
      </c>
    </row>
    <row r="157" spans="12:13" ht="15.75" customHeight="1" x14ac:dyDescent="0.25">
      <c r="L157" s="9" t="s">
        <v>67</v>
      </c>
      <c r="M157" s="9">
        <v>3</v>
      </c>
    </row>
    <row r="158" spans="12:13" ht="15.75" customHeight="1" x14ac:dyDescent="0.25">
      <c r="L158" s="9" t="s">
        <v>28</v>
      </c>
      <c r="M158" s="9">
        <v>0</v>
      </c>
    </row>
    <row r="159" spans="12:13" ht="15.75" customHeight="1" x14ac:dyDescent="0.25">
      <c r="L159" s="9" t="s">
        <v>61</v>
      </c>
      <c r="M159" s="9">
        <v>6</v>
      </c>
    </row>
    <row r="160" spans="12:13" ht="15.75" customHeight="1" x14ac:dyDescent="0.25">
      <c r="L160" s="9" t="s">
        <v>35</v>
      </c>
      <c r="M160" s="9">
        <v>3</v>
      </c>
    </row>
    <row r="161" spans="12:13" ht="15.75" customHeight="1" x14ac:dyDescent="0.25">
      <c r="L161" s="9" t="s">
        <v>201</v>
      </c>
      <c r="M161" s="9">
        <v>6</v>
      </c>
    </row>
    <row r="162" spans="12:13" ht="15.75" customHeight="1" x14ac:dyDescent="0.25">
      <c r="L162" s="9" t="s">
        <v>46</v>
      </c>
      <c r="M162" s="9">
        <v>3</v>
      </c>
    </row>
    <row r="163" spans="12:13" ht="15.75" customHeight="1" x14ac:dyDescent="0.25">
      <c r="L163" s="9" t="s">
        <v>79</v>
      </c>
      <c r="M163" s="9">
        <v>6</v>
      </c>
    </row>
    <row r="164" spans="12:13" ht="15.75" customHeight="1" x14ac:dyDescent="0.25">
      <c r="L164" s="9" t="s">
        <v>24</v>
      </c>
      <c r="M164" s="9">
        <v>3</v>
      </c>
    </row>
  </sheetData>
  <sheetProtection password="C1F8" sheet="1" objects="1" scenarios="1" selectLockedCells="1"/>
  <mergeCells count="10">
    <mergeCell ref="B112:C112"/>
    <mergeCell ref="B84:C84"/>
    <mergeCell ref="B102:E102"/>
    <mergeCell ref="B109:C109"/>
    <mergeCell ref="B106:C106"/>
    <mergeCell ref="F45:H45"/>
    <mergeCell ref="B58:C58"/>
    <mergeCell ref="B60:C60"/>
    <mergeCell ref="B67:C67"/>
    <mergeCell ref="G101:I102"/>
  </mergeCells>
  <phoneticPr fontId="2" type="noConversion"/>
  <conditionalFormatting sqref="C34">
    <cfRule type="expression" dxfId="6" priority="1" stopIfTrue="1">
      <formula>OR($C$24="NO",$C$24="")</formula>
    </cfRule>
  </conditionalFormatting>
  <conditionalFormatting sqref="D106 D109">
    <cfRule type="expression" dxfId="5" priority="2" stopIfTrue="1">
      <formula>+$F$97+$F$99+$F$100+$F$101&lt;0.5</formula>
    </cfRule>
  </conditionalFormatting>
  <dataValidations count="10">
    <dataValidation type="decimal" operator="greaterThanOrEqual" allowBlank="1" showErrorMessage="1" errorTitle="Exportaciones con proyecto" error="El promedio anual de las exportaciones con proyecto debe ser mayor al del las exportaciones sin proyecto" sqref="D58">
      <formula1>D60</formula1>
    </dataValidation>
    <dataValidation type="decimal" operator="lessThanOrEqual" allowBlank="1" showInputMessage="1" showErrorMessage="1" errorTitle="Exportaciones sin proyecto" error="El promedio anual de las exportaciones sin proyecto debe ser menor o igual al del las exportaciones con proyecto" sqref="D60">
      <formula1>D58</formula1>
    </dataValidation>
    <dataValidation type="decimal" operator="lessThanOrEqual" allowBlank="1" showInputMessage="1" showErrorMessage="1" errorTitle="Monto de inversión" error="El monto total de la inversión en Parque Industrial no puede ser mayor a la inversión total. " sqref="C34">
      <formula1>C30</formula1>
    </dataValidation>
    <dataValidation type="list" allowBlank="1" showInputMessage="1" showErrorMessage="1" sqref="D70">
      <formula1>$L$103:$L$164</formula1>
    </dataValidation>
    <dataValidation allowBlank="1" showErrorMessage="1" promptTitle="Tipo de Cambio $/US$" prompt="Busque el valor correspondiente en la columna D" sqref="H30"/>
    <dataValidation type="list" allowBlank="1" showInputMessage="1" showErrorMessage="1" sqref="C16 C24:C25">
      <formula1>$K$16:$K$17</formula1>
    </dataValidation>
    <dataValidation type="list" allowBlank="1" showInputMessage="1" showErrorMessage="1" sqref="D73 D76">
      <formula1>$K$61:$K$78</formula1>
    </dataValidation>
    <dataValidation type="decimal" operator="greaterThanOrEqual" allowBlank="1" showInputMessage="1" showErrorMessage="1" sqref="C30 D84 I30 F47:H50 C18 C20 F25 F30">
      <formula1>0</formula1>
    </dataValidation>
    <dataValidation type="decimal" operator="greaterThanOrEqual" showInputMessage="1" showErrorMessage="1" sqref="E47">
      <formula1>0</formula1>
    </dataValidation>
    <dataValidation type="list" allowBlank="1" showInputMessage="1" showErrorMessage="1" sqref="D79">
      <formula1>$K$82:$K$83</formula1>
    </dataValidation>
  </dataValidations>
  <hyperlinks>
    <hyperlink ref="E35" r:id="rId1"/>
    <hyperlink ref="F88" location="'Indicadores sectoriales'!A1" display="(En hoja Indicadores sectoriales)"/>
    <hyperlink ref="E34" r:id="rId2"/>
    <hyperlink ref="E53" r:id="rId3"/>
  </hyperlinks>
  <pageMargins left="0.75" right="0.75" top="1" bottom="1" header="0" footer="0"/>
  <pageSetup paperSize="9" orientation="portrait" horizontalDpi="4294967295" verticalDpi="4294967295"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63"/>
  <sheetViews>
    <sheetView showGridLines="0" zoomScale="85" workbookViewId="0">
      <selection activeCell="C18" sqref="C18"/>
    </sheetView>
  </sheetViews>
  <sheetFormatPr baseColWidth="10" defaultColWidth="11.44140625" defaultRowHeight="13.2" x14ac:dyDescent="0.25"/>
  <cols>
    <col min="1" max="1" width="1.44140625" style="9" customWidth="1"/>
    <col min="2" max="2" width="40.5546875" style="9" customWidth="1"/>
    <col min="3" max="3" width="18.33203125" style="9" customWidth="1"/>
    <col min="4" max="4" width="16.6640625" style="9" customWidth="1"/>
    <col min="5" max="9" width="11.44140625" style="9"/>
    <col min="10" max="10" width="38.5546875" style="9" customWidth="1"/>
    <col min="11" max="11" width="7.33203125" style="9" customWidth="1"/>
    <col min="12" max="16384" width="11.44140625" style="9"/>
  </cols>
  <sheetData>
    <row r="1" spans="1:11" x14ac:dyDescent="0.25">
      <c r="A1" s="22"/>
      <c r="B1" s="23"/>
      <c r="C1" s="23"/>
      <c r="D1" s="23"/>
      <c r="E1" s="23"/>
      <c r="F1" s="23"/>
      <c r="G1" s="23"/>
      <c r="H1" s="23"/>
      <c r="I1" s="23"/>
      <c r="J1" s="24"/>
    </row>
    <row r="2" spans="1:11" s="30" customFormat="1" ht="15.75" customHeight="1" x14ac:dyDescent="0.3">
      <c r="A2" s="27"/>
      <c r="B2" s="28" t="s">
        <v>150</v>
      </c>
      <c r="C2" s="28"/>
      <c r="D2" s="28"/>
      <c r="E2" s="28"/>
      <c r="F2" s="28"/>
      <c r="G2" s="28"/>
      <c r="H2" s="28"/>
      <c r="I2" s="28"/>
      <c r="J2" s="29"/>
      <c r="K2" s="74"/>
    </row>
    <row r="3" spans="1:11" x14ac:dyDescent="0.25">
      <c r="A3" s="7"/>
      <c r="B3" s="4"/>
      <c r="C3" s="4"/>
      <c r="D3" s="4"/>
      <c r="E3" s="4"/>
      <c r="F3" s="4"/>
      <c r="G3" s="4"/>
      <c r="H3" s="4"/>
      <c r="I3" s="4"/>
      <c r="J3" s="8"/>
    </row>
    <row r="4" spans="1:11" s="19" customFormat="1" x14ac:dyDescent="0.25">
      <c r="A4" s="13"/>
      <c r="B4" s="14" t="s">
        <v>160</v>
      </c>
      <c r="C4" s="15"/>
      <c r="D4" s="15"/>
      <c r="E4" s="15"/>
      <c r="F4" s="15"/>
      <c r="G4" s="15"/>
      <c r="H4" s="16"/>
      <c r="I4" s="17"/>
      <c r="J4" s="8"/>
    </row>
    <row r="5" spans="1:11" s="19" customFormat="1" x14ac:dyDescent="0.25">
      <c r="A5" s="13"/>
      <c r="B5" s="14"/>
      <c r="C5" s="15"/>
      <c r="D5" s="15"/>
      <c r="E5" s="15"/>
      <c r="F5" s="15"/>
      <c r="G5" s="15"/>
      <c r="H5" s="16"/>
      <c r="I5" s="17"/>
      <c r="J5" s="8"/>
    </row>
    <row r="6" spans="1:11" s="19" customFormat="1" x14ac:dyDescent="0.25">
      <c r="A6" s="13"/>
      <c r="B6" s="14" t="s">
        <v>159</v>
      </c>
      <c r="C6" s="15"/>
      <c r="D6" s="15"/>
      <c r="E6" s="15"/>
      <c r="F6" s="15"/>
      <c r="G6" s="15"/>
      <c r="H6" s="16"/>
      <c r="I6" s="17"/>
      <c r="J6" s="8"/>
    </row>
    <row r="7" spans="1:11" s="19" customFormat="1" x14ac:dyDescent="0.25">
      <c r="A7" s="13"/>
      <c r="B7" s="20"/>
      <c r="C7" s="17"/>
      <c r="D7" s="17"/>
      <c r="E7" s="17"/>
      <c r="F7" s="17"/>
      <c r="G7" s="17"/>
      <c r="H7" s="21"/>
      <c r="I7" s="17"/>
      <c r="J7" s="8"/>
    </row>
    <row r="8" spans="1:11" x14ac:dyDescent="0.25">
      <c r="A8" s="7"/>
      <c r="B8" s="4"/>
      <c r="C8" s="4"/>
      <c r="D8" s="4"/>
      <c r="E8" s="4"/>
      <c r="F8" s="4"/>
      <c r="G8" s="4"/>
      <c r="H8" s="4"/>
      <c r="I8" s="4"/>
      <c r="J8" s="8"/>
    </row>
    <row r="9" spans="1:11" x14ac:dyDescent="0.25">
      <c r="A9" s="7"/>
      <c r="B9" s="4"/>
      <c r="C9" s="4"/>
      <c r="D9" s="4"/>
      <c r="E9" s="4"/>
      <c r="F9" s="4"/>
      <c r="G9" s="4"/>
      <c r="H9" s="4"/>
      <c r="I9" s="4"/>
      <c r="J9" s="8"/>
    </row>
    <row r="10" spans="1:11" s="6" customFormat="1" x14ac:dyDescent="0.25">
      <c r="A10" s="2"/>
      <c r="B10" s="3" t="s">
        <v>152</v>
      </c>
      <c r="C10" s="3"/>
      <c r="D10" s="3"/>
      <c r="E10" s="3"/>
      <c r="F10" s="3"/>
      <c r="G10" s="3"/>
      <c r="H10" s="4"/>
      <c r="I10" s="3"/>
      <c r="J10" s="8"/>
    </row>
    <row r="11" spans="1:11" s="6" customFormat="1" x14ac:dyDescent="0.25">
      <c r="A11" s="2"/>
      <c r="B11" s="3"/>
      <c r="C11" s="3"/>
      <c r="D11" s="3"/>
      <c r="E11" s="3"/>
      <c r="F11" s="3"/>
      <c r="G11" s="3"/>
      <c r="H11" s="4"/>
      <c r="I11" s="3"/>
      <c r="J11" s="8"/>
    </row>
    <row r="12" spans="1:11" x14ac:dyDescent="0.25">
      <c r="A12" s="7"/>
      <c r="B12" s="4" t="s">
        <v>149</v>
      </c>
      <c r="C12" s="4"/>
      <c r="D12" s="4"/>
      <c r="E12" s="4"/>
      <c r="F12" s="4"/>
      <c r="G12" s="4"/>
      <c r="H12" s="4"/>
      <c r="I12" s="4"/>
      <c r="J12" s="8"/>
    </row>
    <row r="13" spans="1:11" x14ac:dyDescent="0.25">
      <c r="A13" s="7"/>
      <c r="B13" s="4"/>
      <c r="C13" s="4"/>
      <c r="D13" s="4"/>
      <c r="E13" s="4"/>
      <c r="F13" s="4"/>
      <c r="G13" s="4"/>
      <c r="H13" s="4"/>
      <c r="I13" s="4"/>
      <c r="J13" s="8"/>
    </row>
    <row r="14" spans="1:11" x14ac:dyDescent="0.25">
      <c r="A14" s="7"/>
      <c r="B14" s="55"/>
      <c r="C14" s="4"/>
      <c r="D14" s="4"/>
      <c r="E14" s="4"/>
      <c r="F14" s="4"/>
      <c r="G14" s="4"/>
      <c r="H14" s="4"/>
      <c r="I14" s="4"/>
      <c r="J14" s="8"/>
    </row>
    <row r="15" spans="1:11" ht="13.8" thickBot="1" x14ac:dyDescent="0.3">
      <c r="A15" s="7"/>
      <c r="B15" s="4"/>
      <c r="C15" s="4"/>
      <c r="D15" s="4"/>
      <c r="E15" s="4"/>
      <c r="F15" s="4"/>
      <c r="G15" s="4"/>
      <c r="H15" s="4"/>
      <c r="I15" s="4"/>
      <c r="J15" s="8"/>
    </row>
    <row r="16" spans="1:11" ht="13.8" thickBot="1" x14ac:dyDescent="0.3">
      <c r="A16" s="7"/>
      <c r="B16" s="200" t="s">
        <v>143</v>
      </c>
      <c r="C16" s="199" t="s">
        <v>231</v>
      </c>
      <c r="D16" s="201" t="s">
        <v>19</v>
      </c>
      <c r="E16" s="4"/>
      <c r="F16" s="4"/>
      <c r="G16" s="4"/>
      <c r="H16" s="4"/>
      <c r="I16" s="4"/>
      <c r="J16" s="8"/>
    </row>
    <row r="17" spans="1:10" x14ac:dyDescent="0.25">
      <c r="A17" s="7"/>
      <c r="B17" s="207" t="s">
        <v>98</v>
      </c>
      <c r="C17" s="210"/>
      <c r="D17" s="202">
        <f>IFERROR(IF(SUM($C$17:$C$21)&lt;=Simulador!$C$30,'Indicadores sectoriales'!C17/Simulador!$C$30*0,0),0)</f>
        <v>0</v>
      </c>
      <c r="E17" s="4"/>
      <c r="F17" s="4"/>
      <c r="G17" s="4"/>
      <c r="H17" s="4"/>
      <c r="I17" s="4"/>
      <c r="J17" s="8"/>
    </row>
    <row r="18" spans="1:10" x14ac:dyDescent="0.25">
      <c r="A18" s="7"/>
      <c r="B18" s="208" t="s">
        <v>99</v>
      </c>
      <c r="C18" s="211"/>
      <c r="D18" s="203">
        <f>IFERROR(IF(SUM($C$17:$C$21)&lt;=Simulador!$C$30,'Indicadores sectoriales'!C18/Simulador!$C$30*2,0),0)</f>
        <v>0</v>
      </c>
      <c r="E18" s="4"/>
      <c r="F18" s="4"/>
      <c r="G18" s="4"/>
      <c r="H18" s="4"/>
      <c r="I18" s="4"/>
      <c r="J18" s="8"/>
    </row>
    <row r="19" spans="1:10" x14ac:dyDescent="0.25">
      <c r="A19" s="7"/>
      <c r="B19" s="208" t="s">
        <v>100</v>
      </c>
      <c r="C19" s="211"/>
      <c r="D19" s="203">
        <f>IFERROR(IF(SUM($C$17:$C$21)&lt;=Simulador!$C$30,'Indicadores sectoriales'!C19/Simulador!$C$30*4,0),0)</f>
        <v>0</v>
      </c>
      <c r="E19" s="4"/>
      <c r="F19" s="4"/>
      <c r="G19" s="4"/>
      <c r="H19" s="4"/>
      <c r="I19" s="4"/>
      <c r="J19" s="8"/>
    </row>
    <row r="20" spans="1:10" x14ac:dyDescent="0.25">
      <c r="A20" s="7"/>
      <c r="B20" s="208" t="s">
        <v>101</v>
      </c>
      <c r="C20" s="211"/>
      <c r="D20" s="203">
        <f>IFERROR(IF(SUM($C$17:$C$21)&lt;=Simulador!$C$30,'Indicadores sectoriales'!C20/Simulador!$C$30*7,0),0)</f>
        <v>0</v>
      </c>
      <c r="E20" s="4"/>
      <c r="F20" s="4"/>
      <c r="G20" s="4"/>
      <c r="H20" s="4"/>
      <c r="I20" s="4"/>
      <c r="J20" s="8"/>
    </row>
    <row r="21" spans="1:10" ht="13.8" thickBot="1" x14ac:dyDescent="0.3">
      <c r="A21" s="7"/>
      <c r="B21" s="209" t="s">
        <v>102</v>
      </c>
      <c r="C21" s="212"/>
      <c r="D21" s="204">
        <f>IFERROR(IF(SUM($C$17:$C$21)&lt;=Simulador!$C$30,'Indicadores sectoriales'!C21/Simulador!$C$30*10,0),0)</f>
        <v>0</v>
      </c>
      <c r="E21" s="4"/>
      <c r="F21" s="4"/>
      <c r="G21" s="4"/>
      <c r="H21" s="4"/>
      <c r="I21" s="4"/>
      <c r="J21" s="8"/>
    </row>
    <row r="22" spans="1:10" ht="13.8" thickBot="1" x14ac:dyDescent="0.3">
      <c r="A22" s="7"/>
      <c r="B22" s="198"/>
      <c r="C22" s="159"/>
      <c r="D22" s="205"/>
      <c r="E22" s="4"/>
      <c r="F22" s="4"/>
      <c r="G22" s="4"/>
      <c r="H22" s="4"/>
      <c r="I22" s="4"/>
      <c r="J22" s="8"/>
    </row>
    <row r="23" spans="1:10" ht="13.8" thickBot="1" x14ac:dyDescent="0.3">
      <c r="A23" s="7"/>
      <c r="B23" s="223" t="s">
        <v>4</v>
      </c>
      <c r="C23" s="224"/>
      <c r="D23" s="206">
        <f>MIN(10,SUM(D17:D21))</f>
        <v>0</v>
      </c>
      <c r="E23" s="4"/>
      <c r="F23" s="4"/>
      <c r="G23" s="4"/>
      <c r="H23" s="4"/>
      <c r="I23" s="4"/>
      <c r="J23" s="8"/>
    </row>
    <row r="24" spans="1:10" x14ac:dyDescent="0.25">
      <c r="A24" s="7"/>
      <c r="B24" s="12"/>
      <c r="C24" s="12"/>
      <c r="D24" s="4"/>
      <c r="E24" s="4"/>
      <c r="F24" s="4"/>
      <c r="G24" s="4"/>
      <c r="H24" s="4"/>
      <c r="I24" s="4"/>
      <c r="J24" s="8"/>
    </row>
    <row r="25" spans="1:10" x14ac:dyDescent="0.25">
      <c r="A25" s="7"/>
      <c r="B25" s="4"/>
      <c r="C25" s="197" t="str">
        <f>IF(SUM(C17:C21)&gt;Simulador!C30,"La suma de las inversiones en cada producto no debe superar el monto total invertido","")</f>
        <v/>
      </c>
      <c r="D25" s="4"/>
      <c r="E25" s="4"/>
      <c r="F25" s="4"/>
      <c r="G25" s="4"/>
      <c r="H25" s="4"/>
      <c r="I25" s="4"/>
      <c r="J25" s="8"/>
    </row>
    <row r="26" spans="1:10" x14ac:dyDescent="0.25">
      <c r="A26" s="7"/>
      <c r="B26" s="4"/>
      <c r="C26" s="4"/>
      <c r="D26" s="4"/>
      <c r="E26" s="4"/>
      <c r="F26" s="4"/>
      <c r="G26" s="4"/>
      <c r="H26" s="4"/>
      <c r="I26" s="4"/>
      <c r="J26" s="8"/>
    </row>
    <row r="27" spans="1:10" x14ac:dyDescent="0.25">
      <c r="A27" s="7"/>
      <c r="B27" s="4"/>
      <c r="C27" s="4"/>
      <c r="D27" s="4"/>
      <c r="E27" s="4"/>
      <c r="F27" s="4"/>
      <c r="G27" s="4"/>
      <c r="H27" s="4"/>
      <c r="I27" s="4"/>
      <c r="J27" s="8"/>
    </row>
    <row r="28" spans="1:10" x14ac:dyDescent="0.25">
      <c r="A28" s="7"/>
      <c r="B28" s="4"/>
      <c r="C28" s="4"/>
      <c r="D28" s="4"/>
      <c r="E28" s="4"/>
      <c r="F28" s="4"/>
      <c r="G28" s="4"/>
      <c r="H28" s="4"/>
      <c r="I28" s="4"/>
      <c r="J28" s="8"/>
    </row>
    <row r="29" spans="1:10" s="6" customFormat="1" x14ac:dyDescent="0.25">
      <c r="A29" s="2"/>
      <c r="B29" s="3" t="s">
        <v>151</v>
      </c>
      <c r="C29" s="3"/>
      <c r="D29" s="3"/>
      <c r="E29" s="3"/>
      <c r="F29" s="3"/>
      <c r="G29" s="3"/>
      <c r="H29" s="4"/>
      <c r="I29" s="3"/>
      <c r="J29" s="8"/>
    </row>
    <row r="30" spans="1:10" x14ac:dyDescent="0.25">
      <c r="A30" s="7"/>
      <c r="B30" s="3"/>
      <c r="C30" s="4"/>
      <c r="D30" s="4"/>
      <c r="E30" s="4"/>
      <c r="F30" s="4"/>
      <c r="G30" s="4"/>
      <c r="H30" s="4"/>
      <c r="I30" s="4"/>
      <c r="J30" s="8"/>
    </row>
    <row r="31" spans="1:10" ht="13.8" thickBot="1" x14ac:dyDescent="0.3">
      <c r="A31" s="7"/>
      <c r="B31" s="3"/>
      <c r="C31" s="4"/>
      <c r="D31" s="4"/>
      <c r="E31" s="4"/>
      <c r="F31" s="4"/>
      <c r="G31" s="4"/>
      <c r="H31" s="10"/>
      <c r="I31" s="4"/>
      <c r="J31" s="8"/>
    </row>
    <row r="32" spans="1:10" ht="13.8" thickBot="1" x14ac:dyDescent="0.3">
      <c r="A32" s="7"/>
      <c r="B32" s="11" t="s">
        <v>148</v>
      </c>
      <c r="C32" s="116"/>
      <c r="D32" s="197" t="str">
        <f>IF(C32&lt;(Simulador!E51*0.2),"El número de trabajadores capacitados deberá superar el 20% de de los puestos de trabajo generados por el proyecto","")</f>
        <v/>
      </c>
      <c r="E32" s="4"/>
      <c r="F32" s="4"/>
      <c r="G32" s="4"/>
      <c r="H32" s="4"/>
      <c r="I32" s="4"/>
      <c r="J32" s="8"/>
    </row>
    <row r="33" spans="1:10" ht="13.8" thickBot="1" x14ac:dyDescent="0.3">
      <c r="A33" s="7"/>
      <c r="B33" s="4"/>
      <c r="C33" s="4"/>
      <c r="D33" s="4"/>
      <c r="E33" s="4"/>
      <c r="F33" s="4"/>
      <c r="G33" s="4"/>
      <c r="H33" s="4"/>
      <c r="I33" s="4"/>
      <c r="J33" s="8"/>
    </row>
    <row r="34" spans="1:10" ht="13.8" thickBot="1" x14ac:dyDescent="0.3">
      <c r="A34" s="7"/>
      <c r="B34" s="11" t="s">
        <v>4</v>
      </c>
      <c r="C34" s="145">
        <f>MIN(10,0.25*(C32/POWER(Simulador!O18/1000000,0.5)))</f>
        <v>0</v>
      </c>
      <c r="D34" s="4"/>
      <c r="E34" s="4"/>
      <c r="F34" s="4"/>
      <c r="G34" s="4"/>
      <c r="H34" s="4"/>
      <c r="I34" s="4"/>
      <c r="J34" s="8"/>
    </row>
    <row r="35" spans="1:10" x14ac:dyDescent="0.25">
      <c r="A35" s="7"/>
      <c r="B35" s="4"/>
      <c r="C35" s="4"/>
      <c r="D35" s="4"/>
      <c r="E35" s="4"/>
      <c r="F35" s="4"/>
      <c r="G35" s="4"/>
      <c r="H35" s="4"/>
      <c r="I35" s="4"/>
      <c r="J35" s="8"/>
    </row>
    <row r="36" spans="1:10" x14ac:dyDescent="0.25">
      <c r="A36" s="7"/>
      <c r="B36" s="4"/>
      <c r="C36" s="4"/>
      <c r="D36" s="4"/>
      <c r="E36" s="4"/>
      <c r="F36" s="4"/>
      <c r="G36" s="4"/>
      <c r="H36" s="4"/>
      <c r="I36" s="4"/>
      <c r="J36" s="8"/>
    </row>
    <row r="37" spans="1:10" x14ac:dyDescent="0.25">
      <c r="A37" s="7"/>
      <c r="B37" s="4"/>
      <c r="C37" s="4"/>
      <c r="D37" s="4"/>
      <c r="E37" s="4"/>
      <c r="F37" s="4"/>
      <c r="G37" s="4"/>
      <c r="H37" s="4"/>
      <c r="I37" s="4"/>
      <c r="J37" s="8"/>
    </row>
    <row r="38" spans="1:10" x14ac:dyDescent="0.25">
      <c r="A38" s="7"/>
      <c r="B38" s="4"/>
      <c r="C38" s="4"/>
      <c r="D38" s="4"/>
      <c r="E38" s="4"/>
      <c r="F38" s="4"/>
      <c r="G38" s="4"/>
      <c r="H38" s="4"/>
      <c r="I38" s="4"/>
      <c r="J38" s="8"/>
    </row>
    <row r="39" spans="1:10" x14ac:dyDescent="0.25">
      <c r="A39" s="7"/>
      <c r="B39" s="4"/>
      <c r="C39" s="4"/>
      <c r="D39" s="4"/>
      <c r="E39" s="4"/>
      <c r="F39" s="4"/>
      <c r="G39" s="4"/>
      <c r="H39" s="4"/>
      <c r="I39" s="4"/>
      <c r="J39" s="8"/>
    </row>
    <row r="40" spans="1:10" s="6" customFormat="1" x14ac:dyDescent="0.25">
      <c r="A40" s="2"/>
      <c r="B40" s="3" t="s">
        <v>153</v>
      </c>
      <c r="C40" s="3"/>
      <c r="D40" s="3"/>
      <c r="E40" s="3"/>
      <c r="F40" s="3"/>
      <c r="G40" s="3"/>
      <c r="H40" s="10"/>
      <c r="I40" s="3"/>
      <c r="J40" s="8"/>
    </row>
    <row r="41" spans="1:10" x14ac:dyDescent="0.25">
      <c r="A41" s="7"/>
      <c r="B41" s="4"/>
      <c r="C41" s="4"/>
      <c r="D41" s="4"/>
      <c r="E41" s="4"/>
      <c r="F41" s="4"/>
      <c r="G41" s="4"/>
      <c r="H41" s="4"/>
      <c r="I41" s="4"/>
      <c r="J41" s="8"/>
    </row>
    <row r="42" spans="1:10" x14ac:dyDescent="0.25">
      <c r="A42" s="7"/>
      <c r="B42" s="233" t="s">
        <v>154</v>
      </c>
      <c r="C42" s="233"/>
      <c r="D42" s="233"/>
      <c r="E42" s="233"/>
      <c r="F42" s="233"/>
      <c r="G42" s="233"/>
      <c r="H42" s="4"/>
      <c r="I42" s="4"/>
      <c r="J42" s="8"/>
    </row>
    <row r="43" spans="1:10" x14ac:dyDescent="0.25">
      <c r="A43" s="7"/>
      <c r="B43" s="4"/>
      <c r="C43" s="4"/>
      <c r="D43" s="4"/>
      <c r="E43" s="4"/>
      <c r="F43" s="4"/>
      <c r="G43" s="4"/>
      <c r="H43" s="4"/>
      <c r="I43" s="4"/>
      <c r="J43" s="8"/>
    </row>
    <row r="44" spans="1:10" ht="13.8" thickBot="1" x14ac:dyDescent="0.3">
      <c r="A44" s="7"/>
      <c r="B44" s="4"/>
      <c r="C44" s="4"/>
      <c r="D44" s="4"/>
      <c r="E44" s="4"/>
      <c r="F44" s="4"/>
      <c r="G44" s="4"/>
      <c r="H44" s="4"/>
      <c r="I44" s="4"/>
      <c r="J44" s="8"/>
    </row>
    <row r="45" spans="1:10" ht="13.8" thickBot="1" x14ac:dyDescent="0.3">
      <c r="A45" s="7"/>
      <c r="B45" s="223" t="s">
        <v>146</v>
      </c>
      <c r="C45" s="228"/>
      <c r="D45" s="224"/>
      <c r="E45" s="229"/>
      <c r="F45" s="230"/>
      <c r="G45" s="4"/>
      <c r="H45" s="4"/>
      <c r="I45" s="4"/>
      <c r="J45" s="8"/>
    </row>
    <row r="46" spans="1:10" ht="13.8" thickBot="1" x14ac:dyDescent="0.3">
      <c r="A46" s="7"/>
      <c r="B46" s="4"/>
      <c r="C46" s="4"/>
      <c r="D46" s="4"/>
      <c r="E46" s="3"/>
      <c r="F46" s="3"/>
      <c r="G46" s="4"/>
      <c r="H46" s="4"/>
      <c r="I46" s="4"/>
      <c r="J46" s="8"/>
    </row>
    <row r="47" spans="1:10" ht="13.8" thickBot="1" x14ac:dyDescent="0.3">
      <c r="A47" s="7"/>
      <c r="B47" s="223" t="s">
        <v>4</v>
      </c>
      <c r="C47" s="228" t="e">
        <v>#DIV/0!</v>
      </c>
      <c r="D47" s="224"/>
      <c r="E47" s="231">
        <f>IF(E45&lt;(Simulador!O18*0.05),0,MIN(((E45/Simulador!O18)*10*2),10))</f>
        <v>0</v>
      </c>
      <c r="F47" s="232"/>
      <c r="G47" s="4"/>
      <c r="H47" s="4"/>
      <c r="I47" s="4"/>
      <c r="J47" s="8"/>
    </row>
    <row r="48" spans="1:10" x14ac:dyDescent="0.25">
      <c r="A48" s="7"/>
      <c r="B48" s="12"/>
      <c r="C48" s="12"/>
      <c r="D48" s="12"/>
      <c r="E48" s="12"/>
      <c r="F48" s="12"/>
      <c r="G48" s="4"/>
      <c r="H48" s="4"/>
      <c r="I48" s="4"/>
      <c r="J48" s="8"/>
    </row>
    <row r="49" spans="1:10" x14ac:dyDescent="0.25">
      <c r="A49" s="7"/>
      <c r="B49" s="12"/>
      <c r="C49" s="12"/>
      <c r="D49" s="12"/>
      <c r="E49" s="12"/>
      <c r="F49" s="12"/>
      <c r="G49" s="4"/>
      <c r="H49" s="4"/>
      <c r="I49" s="4"/>
      <c r="J49" s="8"/>
    </row>
    <row r="50" spans="1:10" x14ac:dyDescent="0.25">
      <c r="A50" s="7"/>
      <c r="B50" s="12"/>
      <c r="C50" s="12"/>
      <c r="D50" s="12"/>
      <c r="E50" s="12"/>
      <c r="F50" s="12"/>
      <c r="G50" s="4"/>
      <c r="H50" s="4"/>
      <c r="I50" s="4"/>
      <c r="J50" s="8"/>
    </row>
    <row r="51" spans="1:10" x14ac:dyDescent="0.25">
      <c r="A51" s="7"/>
      <c r="B51" s="233" t="s">
        <v>155</v>
      </c>
      <c r="C51" s="233"/>
      <c r="D51" s="233"/>
      <c r="E51" s="233"/>
      <c r="F51" s="233"/>
      <c r="G51" s="233"/>
      <c r="H51" s="4"/>
      <c r="I51" s="4"/>
      <c r="J51" s="8"/>
    </row>
    <row r="52" spans="1:10" ht="13.8" thickBot="1" x14ac:dyDescent="0.3">
      <c r="A52" s="7"/>
      <c r="B52" s="12"/>
      <c r="C52" s="12"/>
      <c r="D52" s="12"/>
      <c r="E52" s="12"/>
      <c r="F52" s="12"/>
      <c r="G52" s="4"/>
      <c r="H52" s="4"/>
      <c r="I52" s="4"/>
      <c r="J52" s="8"/>
    </row>
    <row r="53" spans="1:10" ht="13.8" thickBot="1" x14ac:dyDescent="0.3">
      <c r="A53" s="7"/>
      <c r="B53" s="223" t="s">
        <v>147</v>
      </c>
      <c r="C53" s="228"/>
      <c r="D53" s="224"/>
      <c r="E53" s="229"/>
      <c r="F53" s="230"/>
      <c r="G53" s="4"/>
      <c r="H53" s="4"/>
      <c r="I53" s="4"/>
      <c r="J53" s="8"/>
    </row>
    <row r="54" spans="1:10" ht="13.8" thickBot="1" x14ac:dyDescent="0.3">
      <c r="A54" s="7"/>
      <c r="B54" s="4"/>
      <c r="C54" s="4"/>
      <c r="D54" s="4"/>
      <c r="E54" s="3"/>
      <c r="F54" s="3"/>
      <c r="G54" s="4"/>
      <c r="H54" s="4"/>
      <c r="I54" s="4"/>
      <c r="J54" s="8"/>
    </row>
    <row r="55" spans="1:10" ht="13.8" thickBot="1" x14ac:dyDescent="0.3">
      <c r="A55" s="7"/>
      <c r="B55" s="223" t="s">
        <v>4</v>
      </c>
      <c r="C55" s="228" t="e">
        <v>#VALUE!</v>
      </c>
      <c r="D55" s="224"/>
      <c r="E55" s="231">
        <f>IF(E53&lt;(Simulador!O18*0.1),0,MIN(((E53/Simulador!O18)*10),5))</f>
        <v>0</v>
      </c>
      <c r="F55" s="232"/>
      <c r="G55" s="4"/>
      <c r="H55" s="4"/>
      <c r="I55" s="4"/>
      <c r="J55" s="8"/>
    </row>
    <row r="56" spans="1:10" x14ac:dyDescent="0.25">
      <c r="A56" s="7"/>
      <c r="B56" s="4"/>
      <c r="C56" s="4"/>
      <c r="D56" s="4"/>
      <c r="E56" s="4"/>
      <c r="F56" s="4"/>
      <c r="G56" s="4"/>
      <c r="H56" s="4"/>
      <c r="I56" s="4"/>
      <c r="J56" s="8"/>
    </row>
    <row r="57" spans="1:10" x14ac:dyDescent="0.25">
      <c r="A57" s="7"/>
      <c r="B57" s="4"/>
      <c r="C57" s="4"/>
      <c r="D57" s="4"/>
      <c r="E57" s="4"/>
      <c r="F57" s="4"/>
      <c r="G57" s="4"/>
      <c r="H57" s="4"/>
      <c r="I57" s="4"/>
      <c r="J57" s="8"/>
    </row>
    <row r="58" spans="1:10" x14ac:dyDescent="0.25">
      <c r="A58" s="7"/>
      <c r="B58" s="4"/>
      <c r="C58" s="4"/>
      <c r="D58" s="4"/>
      <c r="E58" s="197" t="str">
        <f>IF((E45+E53)&gt;Simulador!C30,"La suma de las inversiones financiadas con cada instrumento no debe superar el monto total invertido","")</f>
        <v/>
      </c>
      <c r="F58" s="4"/>
      <c r="G58" s="4"/>
      <c r="H58" s="4"/>
      <c r="I58" s="4"/>
      <c r="J58" s="8"/>
    </row>
    <row r="59" spans="1:10" x14ac:dyDescent="0.25">
      <c r="A59" s="7"/>
      <c r="B59" s="4"/>
      <c r="C59" s="4"/>
      <c r="D59" s="4"/>
      <c r="E59" s="4"/>
      <c r="F59" s="4"/>
      <c r="G59" s="4"/>
      <c r="H59" s="4"/>
      <c r="I59" s="4"/>
      <c r="J59" s="8"/>
    </row>
    <row r="60" spans="1:10" x14ac:dyDescent="0.25">
      <c r="A60" s="7"/>
      <c r="B60" s="4"/>
      <c r="C60" s="4"/>
      <c r="D60" s="4"/>
      <c r="E60" s="4"/>
      <c r="F60" s="4"/>
      <c r="G60" s="4"/>
      <c r="H60" s="4"/>
      <c r="I60" s="4"/>
      <c r="J60" s="8"/>
    </row>
    <row r="61" spans="1:10" ht="13.8" thickBot="1" x14ac:dyDescent="0.3">
      <c r="A61" s="7"/>
      <c r="B61" s="4"/>
      <c r="C61" s="4"/>
      <c r="D61" s="4"/>
      <c r="E61" s="4"/>
      <c r="F61" s="4"/>
      <c r="G61" s="4"/>
      <c r="H61" s="4"/>
      <c r="I61" s="4"/>
      <c r="J61" s="8"/>
    </row>
    <row r="62" spans="1:10" ht="13.8" thickBot="1" x14ac:dyDescent="0.3">
      <c r="A62" s="7"/>
      <c r="B62" s="4"/>
      <c r="C62" s="11" t="s">
        <v>128</v>
      </c>
      <c r="D62" s="145">
        <f>IFERROR(MIN(10,(MIN(10,E55+E47))+(IF(D23=0,C34,D23))),0)</f>
        <v>0</v>
      </c>
      <c r="E62" s="4"/>
      <c r="F62" s="4"/>
      <c r="G62" s="4"/>
      <c r="H62" s="4"/>
      <c r="I62" s="4"/>
      <c r="J62" s="8"/>
    </row>
    <row r="63" spans="1:10" ht="13.8" thickBot="1" x14ac:dyDescent="0.3">
      <c r="A63" s="71"/>
      <c r="B63" s="72"/>
      <c r="C63" s="72"/>
      <c r="D63" s="72"/>
      <c r="E63" s="72"/>
      <c r="F63" s="72"/>
      <c r="G63" s="72"/>
      <c r="H63" s="72"/>
      <c r="I63" s="72"/>
      <c r="J63" s="73"/>
    </row>
  </sheetData>
  <sheetProtection password="C1F8" sheet="1" objects="1" scenarios="1" selectLockedCells="1"/>
  <dataConsolidate/>
  <mergeCells count="11">
    <mergeCell ref="B23:C23"/>
    <mergeCell ref="B53:D53"/>
    <mergeCell ref="E53:F53"/>
    <mergeCell ref="B55:D55"/>
    <mergeCell ref="E55:F55"/>
    <mergeCell ref="B42:G42"/>
    <mergeCell ref="B45:D45"/>
    <mergeCell ref="E45:F45"/>
    <mergeCell ref="B47:D47"/>
    <mergeCell ref="E47:F47"/>
    <mergeCell ref="B51:G51"/>
  </mergeCells>
  <phoneticPr fontId="2" type="noConversion"/>
  <conditionalFormatting sqref="C32">
    <cfRule type="expression" dxfId="4" priority="3" stopIfTrue="1">
      <formula>$C$17+$C$18+$C$19+$C$20+$C$21&gt;0</formula>
    </cfRule>
  </conditionalFormatting>
  <conditionalFormatting sqref="C17:C21">
    <cfRule type="expression" dxfId="3" priority="1" stopIfTrue="1">
      <formula>$C$32&gt;0</formula>
    </cfRule>
  </conditionalFormatting>
  <dataValidations count="9">
    <dataValidation type="whole" operator="greaterThanOrEqual" allowBlank="1" showInputMessage="1" showErrorMessage="1" sqref="E53:F53 E45:F45">
      <formula1>0</formula1>
    </dataValidation>
    <dataValidation type="list" allowBlank="1" showDropDown="1" showInputMessage="1" showErrorMessage="1" sqref="B18:B22">
      <formula1>#REF!</formula1>
    </dataValidation>
    <dataValidation type="list" allowBlank="1" showDropDown="1" showInputMessage="1" showErrorMessage="1" sqref="B17">
      <formula1>#REF!</formula1>
    </dataValidation>
    <dataValidation type="custom" allowBlank="1" showInputMessage="1" showErrorMessage="1" error="Está utilizando más indicadores de los permitidos." sqref="C17">
      <formula1>AND(C34=0)</formula1>
    </dataValidation>
    <dataValidation type="custom" operator="greaterThanOrEqual" allowBlank="1" showInputMessage="1" showErrorMessage="1" error="Está utilizando más indicadores de los permitidos." sqref="C32">
      <formula1>AND(D23=0)</formula1>
    </dataValidation>
    <dataValidation type="custom" allowBlank="1" showInputMessage="1" showErrorMessage="1" error="Está utilizando más indicadores de los permitidos." sqref="C18">
      <formula1>AND(C34=0)</formula1>
    </dataValidation>
    <dataValidation type="custom" allowBlank="1" showInputMessage="1" showErrorMessage="1" error="Está utilizando más indicadores de los permitidos." sqref="C19">
      <formula1>AND(C34=0)</formula1>
    </dataValidation>
    <dataValidation type="custom" allowBlank="1" showInputMessage="1" showErrorMessage="1" error="Está utilizando más indicadores de los permitidos." sqref="C20">
      <formula1>AND(C34=0)</formula1>
    </dataValidation>
    <dataValidation type="custom" allowBlank="1" showInputMessage="1" showErrorMessage="1" error="Está utilizando más indicadores de los permitidos." sqref="C21">
      <formula1>AND(C34=0)</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85" workbookViewId="0">
      <selection activeCell="C9" sqref="C9"/>
    </sheetView>
  </sheetViews>
  <sheetFormatPr baseColWidth="10" defaultColWidth="11.44140625" defaultRowHeight="13.2" x14ac:dyDescent="0.25"/>
  <cols>
    <col min="1" max="1" width="1.44140625" style="9" customWidth="1"/>
    <col min="2" max="2" width="15" style="9" customWidth="1"/>
    <col min="3" max="3" width="19.33203125" style="9" customWidth="1"/>
    <col min="4" max="4" width="16.6640625" style="9" customWidth="1"/>
    <col min="5" max="5" width="18.33203125" style="9" customWidth="1"/>
    <col min="6" max="6" width="14.109375" style="9" customWidth="1"/>
    <col min="7" max="7" width="13.6640625" style="9" customWidth="1"/>
    <col min="8" max="8" width="13" style="9" customWidth="1"/>
    <col min="9" max="9" width="13.88671875" style="9" customWidth="1"/>
    <col min="10" max="10" width="38.5546875" style="9" customWidth="1"/>
    <col min="11" max="11" width="24.44140625" style="9" hidden="1" customWidth="1"/>
    <col min="12" max="12" width="3.88671875" style="9" hidden="1" customWidth="1"/>
    <col min="13" max="13" width="7.33203125" style="9" hidden="1" customWidth="1"/>
    <col min="14" max="14" width="11.44140625" style="9" hidden="1" customWidth="1"/>
    <col min="15" max="16384" width="11.44140625" style="9"/>
  </cols>
  <sheetData>
    <row r="1" spans="1:14" x14ac:dyDescent="0.25">
      <c r="A1" s="22"/>
      <c r="B1" s="23"/>
      <c r="C1" s="23"/>
      <c r="D1" s="23"/>
      <c r="E1" s="23"/>
      <c r="F1" s="23"/>
      <c r="G1" s="23"/>
      <c r="H1" s="23"/>
      <c r="I1" s="23"/>
      <c r="J1" s="24"/>
    </row>
    <row r="2" spans="1:14" s="30" customFormat="1" ht="15.75" customHeight="1" x14ac:dyDescent="0.3">
      <c r="A2" s="27"/>
      <c r="B2" s="28" t="s">
        <v>164</v>
      </c>
      <c r="C2" s="28"/>
      <c r="D2" s="28"/>
      <c r="E2" s="28"/>
      <c r="F2" s="28"/>
      <c r="G2" s="28"/>
      <c r="H2" s="28"/>
      <c r="I2" s="28"/>
      <c r="J2" s="29"/>
      <c r="K2" s="28"/>
      <c r="L2" s="29"/>
      <c r="M2" s="74"/>
    </row>
    <row r="3" spans="1:14" x14ac:dyDescent="0.25">
      <c r="A3" s="7"/>
      <c r="B3" s="20"/>
      <c r="C3" s="17"/>
      <c r="D3" s="17"/>
      <c r="E3" s="17"/>
      <c r="F3" s="17"/>
      <c r="G3" s="17"/>
      <c r="H3" s="21"/>
      <c r="I3" s="17"/>
      <c r="J3" s="8"/>
      <c r="K3" s="4"/>
      <c r="L3" s="8"/>
    </row>
    <row r="4" spans="1:14" x14ac:dyDescent="0.25">
      <c r="A4" s="7"/>
      <c r="B4" s="20" t="s">
        <v>174</v>
      </c>
      <c r="C4" s="17"/>
      <c r="D4" s="17"/>
      <c r="E4" s="17"/>
      <c r="F4" s="17"/>
      <c r="G4" s="17"/>
      <c r="H4" s="21"/>
      <c r="I4" s="17"/>
      <c r="J4" s="8"/>
      <c r="K4" s="4"/>
      <c r="L4" s="8"/>
    </row>
    <row r="5" spans="1:14" x14ac:dyDescent="0.25">
      <c r="A5" s="7"/>
      <c r="B5" s="20" t="s">
        <v>175</v>
      </c>
      <c r="C5" s="17"/>
      <c r="D5" s="17"/>
      <c r="E5" s="17"/>
      <c r="F5" s="17"/>
      <c r="G5" s="17"/>
      <c r="H5" s="21"/>
      <c r="I5" s="17"/>
      <c r="J5" s="8"/>
      <c r="K5" s="4"/>
      <c r="L5" s="8"/>
    </row>
    <row r="6" spans="1:14" x14ac:dyDescent="0.25">
      <c r="A6" s="7"/>
      <c r="B6" s="20"/>
      <c r="C6" s="17"/>
      <c r="D6" s="17"/>
      <c r="E6" s="17"/>
      <c r="F6" s="17"/>
      <c r="G6" s="17"/>
      <c r="H6" s="21"/>
      <c r="I6" s="17"/>
      <c r="J6" s="8"/>
      <c r="K6" s="4"/>
      <c r="L6" s="4"/>
    </row>
    <row r="7" spans="1:14" ht="13.8" thickBot="1" x14ac:dyDescent="0.3">
      <c r="A7" s="7"/>
      <c r="B7" s="4"/>
      <c r="C7" s="4"/>
      <c r="D7" s="4"/>
      <c r="E7" s="4"/>
      <c r="F7" s="4"/>
      <c r="G7" s="4"/>
      <c r="H7" s="4"/>
      <c r="I7" s="4"/>
      <c r="J7" s="8"/>
    </row>
    <row r="8" spans="1:14" s="19" customFormat="1" ht="28.2" thickBot="1" x14ac:dyDescent="0.3">
      <c r="A8" s="13"/>
      <c r="B8" s="93" t="s">
        <v>165</v>
      </c>
      <c r="C8" s="94" t="s">
        <v>168</v>
      </c>
      <c r="D8" s="15"/>
      <c r="E8" s="15"/>
      <c r="F8" s="15"/>
      <c r="G8" s="15"/>
      <c r="H8" s="16"/>
      <c r="I8" s="17"/>
      <c r="J8" s="8"/>
      <c r="K8" s="17"/>
      <c r="L8" s="18"/>
    </row>
    <row r="9" spans="1:14" s="19" customFormat="1" ht="13.8" thickTop="1" x14ac:dyDescent="0.25">
      <c r="A9" s="13"/>
      <c r="B9" s="95">
        <v>1</v>
      </c>
      <c r="C9" s="111"/>
      <c r="D9" s="15"/>
      <c r="E9" s="15"/>
      <c r="F9" s="15"/>
      <c r="G9" s="15"/>
      <c r="H9" s="16"/>
      <c r="I9" s="17"/>
      <c r="J9" s="8"/>
      <c r="K9" s="17"/>
      <c r="L9" s="18"/>
      <c r="N9" s="92">
        <f>+IF(Simulador!C22="SI", IF(Simulador!C30&lt;3500001, Simulador!D112+1,Simulador!D112), Simulador!D112)</f>
        <v>0</v>
      </c>
    </row>
    <row r="10" spans="1:14" s="19" customFormat="1" x14ac:dyDescent="0.25">
      <c r="A10" s="13"/>
      <c r="B10" s="96">
        <v>2</v>
      </c>
      <c r="C10" s="111"/>
      <c r="D10" s="15"/>
      <c r="E10" s="15"/>
      <c r="F10" s="15"/>
      <c r="G10" s="15"/>
      <c r="H10" s="16"/>
      <c r="I10" s="17"/>
      <c r="J10" s="8"/>
      <c r="K10" s="17"/>
      <c r="L10" s="18"/>
    </row>
    <row r="11" spans="1:14" s="19" customFormat="1" x14ac:dyDescent="0.25">
      <c r="A11" s="13"/>
      <c r="B11" s="96">
        <v>3</v>
      </c>
      <c r="C11" s="111"/>
      <c r="D11" s="17"/>
      <c r="E11" s="17"/>
      <c r="F11" s="17"/>
      <c r="G11" s="17"/>
      <c r="H11" s="21"/>
      <c r="I11" s="17"/>
      <c r="J11" s="8"/>
      <c r="K11" s="17"/>
      <c r="L11" s="18"/>
    </row>
    <row r="12" spans="1:14" x14ac:dyDescent="0.25">
      <c r="A12" s="7"/>
      <c r="B12" s="96">
        <v>4</v>
      </c>
      <c r="C12" s="111"/>
      <c r="D12" s="4"/>
      <c r="E12" s="4"/>
      <c r="F12" s="4"/>
      <c r="G12" s="4"/>
      <c r="H12" s="4"/>
      <c r="I12" s="4"/>
      <c r="J12" s="8"/>
    </row>
    <row r="13" spans="1:14" x14ac:dyDescent="0.25">
      <c r="A13" s="7"/>
      <c r="B13" s="96">
        <v>5</v>
      </c>
      <c r="C13" s="111"/>
      <c r="D13" s="4"/>
      <c r="E13" s="4"/>
      <c r="F13" s="4"/>
      <c r="G13" s="4"/>
      <c r="H13" s="4"/>
      <c r="I13" s="4"/>
      <c r="J13" s="8"/>
    </row>
    <row r="14" spans="1:14" s="6" customFormat="1" x14ac:dyDescent="0.25">
      <c r="A14" s="2"/>
      <c r="B14" s="96">
        <v>6</v>
      </c>
      <c r="C14" s="111"/>
      <c r="D14" s="3"/>
      <c r="E14" s="3"/>
      <c r="F14" s="3"/>
      <c r="G14" s="3"/>
      <c r="H14" s="4"/>
      <c r="I14" s="3"/>
      <c r="J14" s="8"/>
      <c r="K14" s="3"/>
      <c r="L14" s="5"/>
    </row>
    <row r="15" spans="1:14" s="6" customFormat="1" x14ac:dyDescent="0.25">
      <c r="A15" s="2"/>
      <c r="B15" s="96">
        <v>7</v>
      </c>
      <c r="C15" s="111"/>
      <c r="D15" s="17"/>
      <c r="E15" s="17"/>
      <c r="F15" s="17"/>
      <c r="G15" s="17"/>
      <c r="H15" s="21"/>
      <c r="I15" s="17"/>
      <c r="J15" s="8"/>
      <c r="K15" s="3"/>
      <c r="L15" s="3"/>
    </row>
    <row r="16" spans="1:14" x14ac:dyDescent="0.25">
      <c r="A16" s="7"/>
      <c r="B16" s="96">
        <v>8</v>
      </c>
      <c r="C16" s="111"/>
      <c r="D16" s="4"/>
      <c r="E16" s="4"/>
      <c r="F16" s="4"/>
      <c r="G16" s="4"/>
      <c r="H16" s="4"/>
      <c r="I16" s="4"/>
      <c r="J16" s="8"/>
    </row>
    <row r="17" spans="1:12" x14ac:dyDescent="0.25">
      <c r="A17" s="7"/>
      <c r="B17" s="96">
        <v>9</v>
      </c>
      <c r="C17" s="111"/>
      <c r="D17" s="17"/>
      <c r="E17" s="17"/>
      <c r="F17" s="17"/>
      <c r="G17" s="17"/>
      <c r="H17" s="21"/>
      <c r="I17" s="17"/>
      <c r="J17" s="8"/>
    </row>
    <row r="18" spans="1:12" x14ac:dyDescent="0.25">
      <c r="A18" s="7"/>
      <c r="B18" s="96">
        <v>10</v>
      </c>
      <c r="C18" s="112"/>
      <c r="D18" s="4"/>
      <c r="E18" s="4"/>
      <c r="F18" s="4"/>
      <c r="G18" s="4"/>
      <c r="H18" s="4"/>
      <c r="I18" s="4"/>
      <c r="J18" s="8"/>
    </row>
    <row r="19" spans="1:12" x14ac:dyDescent="0.25">
      <c r="A19" s="7"/>
      <c r="B19" s="96">
        <v>11</v>
      </c>
      <c r="C19" s="112"/>
      <c r="D19" s="17"/>
      <c r="E19" s="17"/>
      <c r="F19" s="17"/>
      <c r="G19" s="17"/>
      <c r="H19" s="21"/>
      <c r="I19" s="17"/>
      <c r="J19" s="8"/>
    </row>
    <row r="20" spans="1:12" x14ac:dyDescent="0.25">
      <c r="A20" s="7"/>
      <c r="B20" s="96">
        <v>12</v>
      </c>
      <c r="C20" s="112"/>
      <c r="D20" s="4"/>
      <c r="E20" s="4"/>
      <c r="F20" s="4"/>
      <c r="G20" s="4"/>
      <c r="H20" s="4"/>
      <c r="I20" s="4"/>
      <c r="J20" s="8"/>
    </row>
    <row r="21" spans="1:12" x14ac:dyDescent="0.25">
      <c r="A21" s="7"/>
      <c r="B21" s="96">
        <v>13</v>
      </c>
      <c r="C21" s="112"/>
      <c r="D21" s="17"/>
      <c r="E21" s="17"/>
      <c r="F21" s="17"/>
      <c r="G21" s="17"/>
      <c r="H21" s="21"/>
      <c r="I21" s="17"/>
      <c r="J21" s="8"/>
    </row>
    <row r="22" spans="1:12" x14ac:dyDescent="0.25">
      <c r="A22" s="7"/>
      <c r="B22" s="96">
        <v>14</v>
      </c>
      <c r="C22" s="112"/>
      <c r="D22" s="4"/>
      <c r="E22" s="4"/>
      <c r="F22" s="4"/>
      <c r="G22" s="4"/>
      <c r="H22" s="4"/>
      <c r="I22" s="4"/>
      <c r="J22" s="8"/>
    </row>
    <row r="23" spans="1:12" x14ac:dyDescent="0.25">
      <c r="A23" s="7"/>
      <c r="B23" s="96">
        <v>15</v>
      </c>
      <c r="C23" s="112"/>
      <c r="D23" s="17"/>
      <c r="E23" s="17"/>
      <c r="F23" s="17"/>
      <c r="G23" s="17"/>
      <c r="H23" s="21"/>
      <c r="I23" s="17"/>
      <c r="J23" s="8"/>
    </row>
    <row r="24" spans="1:12" x14ac:dyDescent="0.25">
      <c r="A24" s="7"/>
      <c r="B24" s="96">
        <v>16</v>
      </c>
      <c r="C24" s="112"/>
      <c r="D24" s="4"/>
      <c r="E24" s="4"/>
      <c r="F24" s="4"/>
      <c r="G24" s="4"/>
      <c r="H24" s="4"/>
      <c r="I24" s="4"/>
      <c r="J24" s="8"/>
    </row>
    <row r="25" spans="1:12" x14ac:dyDescent="0.25">
      <c r="A25" s="7"/>
      <c r="B25" s="96">
        <v>17</v>
      </c>
      <c r="C25" s="112"/>
      <c r="D25" s="17"/>
      <c r="E25" s="17"/>
      <c r="F25" s="17"/>
      <c r="G25" s="17"/>
      <c r="H25" s="21"/>
      <c r="I25" s="17"/>
      <c r="J25" s="8"/>
    </row>
    <row r="26" spans="1:12" s="6" customFormat="1" x14ac:dyDescent="0.25">
      <c r="A26" s="2"/>
      <c r="B26" s="96">
        <v>18</v>
      </c>
      <c r="C26" s="112"/>
      <c r="D26" s="4"/>
      <c r="E26" s="4"/>
      <c r="F26" s="4"/>
      <c r="G26" s="4"/>
      <c r="H26" s="4"/>
      <c r="I26" s="4"/>
      <c r="J26" s="8"/>
      <c r="K26" s="3"/>
      <c r="L26" s="5"/>
    </row>
    <row r="27" spans="1:12" x14ac:dyDescent="0.25">
      <c r="A27" s="7"/>
      <c r="B27" s="96">
        <v>19</v>
      </c>
      <c r="C27" s="112"/>
      <c r="D27" s="17"/>
      <c r="E27" s="17"/>
      <c r="F27" s="17"/>
      <c r="G27" s="17"/>
      <c r="H27" s="21"/>
      <c r="I27" s="17"/>
      <c r="J27" s="8"/>
      <c r="K27" s="4"/>
      <c r="L27" s="8"/>
    </row>
    <row r="28" spans="1:12" x14ac:dyDescent="0.25">
      <c r="A28" s="7"/>
      <c r="B28" s="96">
        <v>20</v>
      </c>
      <c r="C28" s="112"/>
      <c r="D28" s="4"/>
      <c r="E28" s="4"/>
      <c r="F28" s="4"/>
      <c r="G28" s="4"/>
      <c r="H28" s="4"/>
      <c r="I28" s="4"/>
      <c r="J28" s="8"/>
      <c r="K28" s="4"/>
      <c r="L28" s="8"/>
    </row>
    <row r="29" spans="1:12" x14ac:dyDescent="0.25">
      <c r="A29" s="7"/>
      <c r="B29" s="96">
        <v>21</v>
      </c>
      <c r="C29" s="112"/>
      <c r="D29" s="17"/>
      <c r="E29" s="17"/>
      <c r="F29" s="17"/>
      <c r="G29" s="17"/>
      <c r="H29" s="21"/>
      <c r="I29" s="17"/>
      <c r="J29" s="8"/>
      <c r="K29" s="4"/>
      <c r="L29" s="8"/>
    </row>
    <row r="30" spans="1:12" x14ac:dyDescent="0.25">
      <c r="A30" s="7"/>
      <c r="B30" s="96">
        <v>22</v>
      </c>
      <c r="C30" s="112"/>
      <c r="D30" s="4"/>
      <c r="E30" s="4"/>
      <c r="F30" s="4"/>
      <c r="G30" s="4"/>
      <c r="H30" s="4"/>
      <c r="I30" s="4"/>
      <c r="J30" s="8"/>
      <c r="K30" s="4"/>
      <c r="L30" s="8"/>
    </row>
    <row r="31" spans="1:12" x14ac:dyDescent="0.25">
      <c r="A31" s="7"/>
      <c r="B31" s="96">
        <v>23</v>
      </c>
      <c r="C31" s="112"/>
      <c r="D31" s="17"/>
      <c r="E31" s="17"/>
      <c r="F31" s="17"/>
      <c r="G31" s="17"/>
      <c r="H31" s="21"/>
      <c r="I31" s="17"/>
      <c r="J31" s="8"/>
      <c r="K31" s="4"/>
      <c r="L31" s="8"/>
    </row>
    <row r="32" spans="1:12" x14ac:dyDescent="0.25">
      <c r="A32" s="7"/>
      <c r="B32" s="96">
        <v>24</v>
      </c>
      <c r="C32" s="112"/>
      <c r="D32" s="4"/>
      <c r="E32" s="4"/>
      <c r="F32" s="4"/>
      <c r="G32" s="4"/>
      <c r="H32" s="4"/>
      <c r="I32" s="4"/>
      <c r="J32" s="8"/>
    </row>
    <row r="33" spans="1:12" x14ac:dyDescent="0.25">
      <c r="A33" s="7"/>
      <c r="B33" s="96">
        <v>25</v>
      </c>
      <c r="C33" s="112"/>
      <c r="D33" s="17"/>
      <c r="E33" s="17"/>
      <c r="F33" s="17"/>
      <c r="G33" s="17"/>
      <c r="H33" s="21"/>
      <c r="I33" s="17"/>
      <c r="J33" s="8"/>
    </row>
    <row r="34" spans="1:12" ht="13.8" thickBot="1" x14ac:dyDescent="0.3">
      <c r="A34" s="7"/>
      <c r="B34" s="96">
        <v>26</v>
      </c>
      <c r="C34" s="112"/>
      <c r="D34" s="4"/>
      <c r="E34" s="4"/>
      <c r="F34" s="4"/>
      <c r="G34" s="4"/>
      <c r="H34" s="4"/>
      <c r="I34" s="4"/>
      <c r="J34" s="8"/>
    </row>
    <row r="35" spans="1:12" ht="16.2" thickBot="1" x14ac:dyDescent="0.35">
      <c r="A35" s="7"/>
      <c r="B35" s="96">
        <v>27</v>
      </c>
      <c r="C35" s="112"/>
      <c r="D35" s="17"/>
      <c r="E35" s="17"/>
      <c r="F35" s="221" t="s">
        <v>132</v>
      </c>
      <c r="G35" s="234"/>
      <c r="H35" s="222"/>
      <c r="I35" s="91">
        <f>+N9</f>
        <v>0</v>
      </c>
      <c r="J35" s="8"/>
    </row>
    <row r="36" spans="1:12" x14ac:dyDescent="0.25">
      <c r="A36" s="7"/>
      <c r="B36" s="96">
        <v>28</v>
      </c>
      <c r="C36" s="112"/>
      <c r="D36" s="4"/>
      <c r="E36" s="4"/>
      <c r="F36" s="4"/>
      <c r="G36" s="4"/>
      <c r="H36" s="4"/>
      <c r="I36" s="4"/>
      <c r="J36" s="8"/>
    </row>
    <row r="37" spans="1:12" s="6" customFormat="1" ht="13.8" thickBot="1" x14ac:dyDescent="0.3">
      <c r="A37" s="2"/>
      <c r="B37" s="96">
        <v>29</v>
      </c>
      <c r="C37" s="112"/>
      <c r="D37" s="17"/>
      <c r="E37" s="17"/>
      <c r="F37" s="17"/>
      <c r="G37" s="17"/>
      <c r="H37" s="21"/>
      <c r="I37" s="17"/>
      <c r="J37" s="8"/>
      <c r="K37" s="3"/>
      <c r="L37" s="5"/>
    </row>
    <row r="38" spans="1:12" ht="16.2" thickBot="1" x14ac:dyDescent="0.35">
      <c r="A38" s="7"/>
      <c r="B38" s="97">
        <v>30</v>
      </c>
      <c r="C38" s="113"/>
      <c r="D38" s="4"/>
      <c r="E38" s="4"/>
      <c r="F38" s="221" t="s">
        <v>131</v>
      </c>
      <c r="G38" s="234"/>
      <c r="H38" s="222"/>
      <c r="I38" s="78">
        <f>Simulador!D109</f>
        <v>0</v>
      </c>
      <c r="J38" s="8"/>
      <c r="K38" s="4"/>
      <c r="L38" s="8"/>
    </row>
    <row r="39" spans="1:12" x14ac:dyDescent="0.25">
      <c r="A39" s="7"/>
      <c r="B39" s="20"/>
      <c r="C39" s="17"/>
      <c r="D39" s="17"/>
      <c r="E39" s="17"/>
      <c r="F39" s="17"/>
      <c r="G39" s="17"/>
      <c r="H39" s="21"/>
      <c r="I39" s="17"/>
      <c r="J39" s="8"/>
      <c r="K39" s="4"/>
      <c r="L39" s="8"/>
    </row>
    <row r="40" spans="1:12" x14ac:dyDescent="0.25">
      <c r="A40" s="7"/>
      <c r="B40" s="20"/>
      <c r="C40" s="17"/>
      <c r="D40" s="17"/>
      <c r="E40" s="17"/>
      <c r="F40" s="17"/>
      <c r="G40" s="17"/>
      <c r="H40" s="21"/>
      <c r="I40" s="17"/>
      <c r="J40" s="8"/>
      <c r="K40" s="4"/>
      <c r="L40" s="8"/>
    </row>
    <row r="41" spans="1:12" ht="13.8" thickBot="1" x14ac:dyDescent="0.3">
      <c r="A41" s="7"/>
      <c r="B41" s="20"/>
      <c r="C41" s="17"/>
      <c r="D41" s="17"/>
      <c r="E41" s="17"/>
      <c r="F41" s="17"/>
      <c r="G41" s="17"/>
      <c r="H41" s="21"/>
      <c r="I41" s="17"/>
      <c r="J41" s="8"/>
      <c r="K41" s="4"/>
      <c r="L41" s="8"/>
    </row>
    <row r="42" spans="1:12" ht="61.5" customHeight="1" thickBot="1" x14ac:dyDescent="0.3">
      <c r="A42" s="7"/>
      <c r="B42" s="98" t="s">
        <v>165</v>
      </c>
      <c r="C42" s="99" t="s">
        <v>169</v>
      </c>
      <c r="D42" s="99" t="s">
        <v>166</v>
      </c>
      <c r="E42" s="99" t="s">
        <v>170</v>
      </c>
      <c r="F42" s="99" t="s">
        <v>167</v>
      </c>
      <c r="G42" s="99" t="s">
        <v>171</v>
      </c>
      <c r="H42" s="99" t="s">
        <v>172</v>
      </c>
      <c r="I42" s="100" t="s">
        <v>173</v>
      </c>
      <c r="J42" s="8"/>
      <c r="K42" s="4"/>
      <c r="L42" s="8"/>
    </row>
    <row r="43" spans="1:12" ht="13.8" thickTop="1" x14ac:dyDescent="0.25">
      <c r="A43" s="7"/>
      <c r="B43" s="101">
        <v>1</v>
      </c>
      <c r="C43" s="102" t="e">
        <f>+C9/Simulador!$F$30</f>
        <v>#DIV/0!</v>
      </c>
      <c r="D43" s="103" t="e">
        <f t="shared" ref="D43:D72" si="0">+IF(C43&gt;0,25%,0)</f>
        <v>#DIV/0!</v>
      </c>
      <c r="E43" s="104" t="e">
        <f>+C43*D43</f>
        <v>#DIV/0!</v>
      </c>
      <c r="F43" s="103" t="e">
        <f>+IF(E43&gt;0,10%,0)</f>
        <v>#DIV/0!</v>
      </c>
      <c r="G43" s="104" t="e">
        <f>+C43*F43</f>
        <v>#DIV/0!</v>
      </c>
      <c r="H43" s="104" t="e">
        <f>MIN((E43-G43),Simulador!D109)</f>
        <v>#DIV/0!</v>
      </c>
      <c r="I43" s="105" t="e">
        <f>MAX((Simulador!D109-H43),0)</f>
        <v>#DIV/0!</v>
      </c>
      <c r="J43" s="8" t="e">
        <f>IF(I43&gt;0,IF(B43=$N$9,"   =&gt; Saldo sin exonerar",""),"")</f>
        <v>#DIV/0!</v>
      </c>
      <c r="K43" s="4"/>
      <c r="L43" s="8"/>
    </row>
    <row r="44" spans="1:12" x14ac:dyDescent="0.25">
      <c r="A44" s="7"/>
      <c r="B44" s="106">
        <v>2</v>
      </c>
      <c r="C44" s="107" t="e">
        <f>+C10/Simulador!$F$30</f>
        <v>#DIV/0!</v>
      </c>
      <c r="D44" s="108" t="e">
        <f t="shared" si="0"/>
        <v>#DIV/0!</v>
      </c>
      <c r="E44" s="109" t="e">
        <f t="shared" ref="E44:E72" si="1">+C44*D44</f>
        <v>#DIV/0!</v>
      </c>
      <c r="F44" s="108" t="e">
        <f t="shared" ref="F44:F72" si="2">+IF(E44&gt;0,10%,0)</f>
        <v>#DIV/0!</v>
      </c>
      <c r="G44" s="109" t="e">
        <f t="shared" ref="G44:G72" si="3">+C44*F44</f>
        <v>#DIV/0!</v>
      </c>
      <c r="H44" s="109" t="e">
        <f>MIN((E44-G44),I43)</f>
        <v>#DIV/0!</v>
      </c>
      <c r="I44" s="110" t="e">
        <f>MAX((I43-H44),0)</f>
        <v>#DIV/0!</v>
      </c>
      <c r="J44" s="8" t="e">
        <f t="shared" ref="J44:J72" si="4">IF(I44&gt;0,IF(B44=$N$9,"   =&gt; Saldo sin exonerar",""),"")</f>
        <v>#DIV/0!</v>
      </c>
      <c r="K44" s="4"/>
      <c r="L44" s="8"/>
    </row>
    <row r="45" spans="1:12" x14ac:dyDescent="0.25">
      <c r="A45" s="7"/>
      <c r="B45" s="106">
        <v>3</v>
      </c>
      <c r="C45" s="107" t="e">
        <f>+C11/Simulador!$F$30</f>
        <v>#DIV/0!</v>
      </c>
      <c r="D45" s="108" t="e">
        <f t="shared" si="0"/>
        <v>#DIV/0!</v>
      </c>
      <c r="E45" s="109" t="e">
        <f t="shared" si="1"/>
        <v>#DIV/0!</v>
      </c>
      <c r="F45" s="108" t="e">
        <f t="shared" si="2"/>
        <v>#DIV/0!</v>
      </c>
      <c r="G45" s="109" t="e">
        <f t="shared" si="3"/>
        <v>#DIV/0!</v>
      </c>
      <c r="H45" s="109" t="e">
        <f t="shared" ref="H45:H72" si="5">MIN((E45-G45),I44)</f>
        <v>#DIV/0!</v>
      </c>
      <c r="I45" s="110" t="e">
        <f t="shared" ref="I45:I72" si="6">MAX((I44-H45),0)</f>
        <v>#DIV/0!</v>
      </c>
      <c r="J45" s="8" t="e">
        <f t="shared" si="4"/>
        <v>#DIV/0!</v>
      </c>
      <c r="K45" s="4"/>
      <c r="L45" s="8"/>
    </row>
    <row r="46" spans="1:12" x14ac:dyDescent="0.25">
      <c r="A46" s="7"/>
      <c r="B46" s="106">
        <v>4</v>
      </c>
      <c r="C46" s="107" t="e">
        <f>+C12/Simulador!$F$30</f>
        <v>#DIV/0!</v>
      </c>
      <c r="D46" s="108" t="e">
        <f t="shared" si="0"/>
        <v>#DIV/0!</v>
      </c>
      <c r="E46" s="109" t="e">
        <f t="shared" si="1"/>
        <v>#DIV/0!</v>
      </c>
      <c r="F46" s="108" t="e">
        <f t="shared" si="2"/>
        <v>#DIV/0!</v>
      </c>
      <c r="G46" s="109" t="e">
        <f t="shared" si="3"/>
        <v>#DIV/0!</v>
      </c>
      <c r="H46" s="109" t="e">
        <f t="shared" si="5"/>
        <v>#DIV/0!</v>
      </c>
      <c r="I46" s="110" t="e">
        <f t="shared" si="6"/>
        <v>#DIV/0!</v>
      </c>
      <c r="J46" s="8" t="e">
        <f t="shared" si="4"/>
        <v>#DIV/0!</v>
      </c>
      <c r="K46" s="4"/>
      <c r="L46" s="8"/>
    </row>
    <row r="47" spans="1:12" x14ac:dyDescent="0.25">
      <c r="A47" s="7"/>
      <c r="B47" s="106">
        <v>5</v>
      </c>
      <c r="C47" s="107" t="e">
        <f>+C13/Simulador!$F$30</f>
        <v>#DIV/0!</v>
      </c>
      <c r="D47" s="108" t="e">
        <f t="shared" si="0"/>
        <v>#DIV/0!</v>
      </c>
      <c r="E47" s="109" t="e">
        <f t="shared" si="1"/>
        <v>#DIV/0!</v>
      </c>
      <c r="F47" s="108" t="e">
        <f t="shared" si="2"/>
        <v>#DIV/0!</v>
      </c>
      <c r="G47" s="109" t="e">
        <f t="shared" si="3"/>
        <v>#DIV/0!</v>
      </c>
      <c r="H47" s="109" t="e">
        <f t="shared" si="5"/>
        <v>#DIV/0!</v>
      </c>
      <c r="I47" s="110" t="e">
        <f t="shared" si="6"/>
        <v>#DIV/0!</v>
      </c>
      <c r="J47" s="8" t="e">
        <f t="shared" si="4"/>
        <v>#DIV/0!</v>
      </c>
      <c r="K47" s="4"/>
      <c r="L47" s="8"/>
    </row>
    <row r="48" spans="1:12" x14ac:dyDescent="0.25">
      <c r="A48" s="7"/>
      <c r="B48" s="106">
        <v>6</v>
      </c>
      <c r="C48" s="107" t="e">
        <f>+C14/Simulador!$F$30</f>
        <v>#DIV/0!</v>
      </c>
      <c r="D48" s="108" t="e">
        <f t="shared" si="0"/>
        <v>#DIV/0!</v>
      </c>
      <c r="E48" s="109" t="e">
        <f t="shared" si="1"/>
        <v>#DIV/0!</v>
      </c>
      <c r="F48" s="108" t="e">
        <f t="shared" si="2"/>
        <v>#DIV/0!</v>
      </c>
      <c r="G48" s="109" t="e">
        <f t="shared" si="3"/>
        <v>#DIV/0!</v>
      </c>
      <c r="H48" s="109" t="e">
        <f t="shared" si="5"/>
        <v>#DIV/0!</v>
      </c>
      <c r="I48" s="110" t="e">
        <f t="shared" si="6"/>
        <v>#DIV/0!</v>
      </c>
      <c r="J48" s="8" t="e">
        <f t="shared" si="4"/>
        <v>#DIV/0!</v>
      </c>
      <c r="K48" s="4"/>
      <c r="L48" s="8"/>
    </row>
    <row r="49" spans="1:12" x14ac:dyDescent="0.25">
      <c r="A49" s="7"/>
      <c r="B49" s="106">
        <v>7</v>
      </c>
      <c r="C49" s="107" t="e">
        <f>+C15/Simulador!$F$30</f>
        <v>#DIV/0!</v>
      </c>
      <c r="D49" s="108" t="e">
        <f t="shared" si="0"/>
        <v>#DIV/0!</v>
      </c>
      <c r="E49" s="109" t="e">
        <f t="shared" si="1"/>
        <v>#DIV/0!</v>
      </c>
      <c r="F49" s="108" t="e">
        <f t="shared" si="2"/>
        <v>#DIV/0!</v>
      </c>
      <c r="G49" s="109" t="e">
        <f t="shared" si="3"/>
        <v>#DIV/0!</v>
      </c>
      <c r="H49" s="109" t="e">
        <f t="shared" si="5"/>
        <v>#DIV/0!</v>
      </c>
      <c r="I49" s="110" t="e">
        <f t="shared" si="6"/>
        <v>#DIV/0!</v>
      </c>
      <c r="J49" s="8" t="e">
        <f t="shared" si="4"/>
        <v>#DIV/0!</v>
      </c>
      <c r="K49" s="4"/>
      <c r="L49" s="8"/>
    </row>
    <row r="50" spans="1:12" x14ac:dyDescent="0.25">
      <c r="A50" s="7"/>
      <c r="B50" s="106">
        <v>8</v>
      </c>
      <c r="C50" s="107" t="e">
        <f>+C16/Simulador!$F$30</f>
        <v>#DIV/0!</v>
      </c>
      <c r="D50" s="108" t="e">
        <f t="shared" si="0"/>
        <v>#DIV/0!</v>
      </c>
      <c r="E50" s="109" t="e">
        <f t="shared" si="1"/>
        <v>#DIV/0!</v>
      </c>
      <c r="F50" s="108" t="e">
        <f t="shared" si="2"/>
        <v>#DIV/0!</v>
      </c>
      <c r="G50" s="109" t="e">
        <f t="shared" si="3"/>
        <v>#DIV/0!</v>
      </c>
      <c r="H50" s="109" t="e">
        <f t="shared" si="5"/>
        <v>#DIV/0!</v>
      </c>
      <c r="I50" s="110" t="e">
        <f t="shared" si="6"/>
        <v>#DIV/0!</v>
      </c>
      <c r="J50" s="8" t="e">
        <f t="shared" si="4"/>
        <v>#DIV/0!</v>
      </c>
      <c r="K50" s="4"/>
      <c r="L50" s="8"/>
    </row>
    <row r="51" spans="1:12" x14ac:dyDescent="0.25">
      <c r="A51" s="7"/>
      <c r="B51" s="106">
        <v>9</v>
      </c>
      <c r="C51" s="107" t="e">
        <f>+C17/Simulador!$F$30</f>
        <v>#DIV/0!</v>
      </c>
      <c r="D51" s="108" t="e">
        <f t="shared" si="0"/>
        <v>#DIV/0!</v>
      </c>
      <c r="E51" s="109" t="e">
        <f t="shared" si="1"/>
        <v>#DIV/0!</v>
      </c>
      <c r="F51" s="108" t="e">
        <f t="shared" si="2"/>
        <v>#DIV/0!</v>
      </c>
      <c r="G51" s="109" t="e">
        <f t="shared" si="3"/>
        <v>#DIV/0!</v>
      </c>
      <c r="H51" s="109" t="e">
        <f t="shared" si="5"/>
        <v>#DIV/0!</v>
      </c>
      <c r="I51" s="110" t="e">
        <f t="shared" si="6"/>
        <v>#DIV/0!</v>
      </c>
      <c r="J51" s="8" t="e">
        <f t="shared" si="4"/>
        <v>#DIV/0!</v>
      </c>
      <c r="K51" s="4"/>
      <c r="L51" s="8"/>
    </row>
    <row r="52" spans="1:12" x14ac:dyDescent="0.25">
      <c r="A52" s="7"/>
      <c r="B52" s="106">
        <v>10</v>
      </c>
      <c r="C52" s="107" t="e">
        <f>+C18/Simulador!$F$30</f>
        <v>#DIV/0!</v>
      </c>
      <c r="D52" s="108" t="e">
        <f t="shared" si="0"/>
        <v>#DIV/0!</v>
      </c>
      <c r="E52" s="109" t="e">
        <f t="shared" si="1"/>
        <v>#DIV/0!</v>
      </c>
      <c r="F52" s="108" t="e">
        <f t="shared" si="2"/>
        <v>#DIV/0!</v>
      </c>
      <c r="G52" s="109" t="e">
        <f t="shared" si="3"/>
        <v>#DIV/0!</v>
      </c>
      <c r="H52" s="109" t="e">
        <f t="shared" si="5"/>
        <v>#DIV/0!</v>
      </c>
      <c r="I52" s="110" t="e">
        <f t="shared" si="6"/>
        <v>#DIV/0!</v>
      </c>
      <c r="J52" s="8" t="e">
        <f t="shared" si="4"/>
        <v>#DIV/0!</v>
      </c>
      <c r="K52" s="4"/>
      <c r="L52" s="8"/>
    </row>
    <row r="53" spans="1:12" x14ac:dyDescent="0.25">
      <c r="A53" s="7"/>
      <c r="B53" s="106">
        <v>11</v>
      </c>
      <c r="C53" s="107" t="e">
        <f>+C19/Simulador!$F$30</f>
        <v>#DIV/0!</v>
      </c>
      <c r="D53" s="108" t="e">
        <f t="shared" si="0"/>
        <v>#DIV/0!</v>
      </c>
      <c r="E53" s="109" t="e">
        <f t="shared" si="1"/>
        <v>#DIV/0!</v>
      </c>
      <c r="F53" s="108" t="e">
        <f t="shared" si="2"/>
        <v>#DIV/0!</v>
      </c>
      <c r="G53" s="109" t="e">
        <f t="shared" si="3"/>
        <v>#DIV/0!</v>
      </c>
      <c r="H53" s="109" t="e">
        <f t="shared" si="5"/>
        <v>#DIV/0!</v>
      </c>
      <c r="I53" s="110" t="e">
        <f t="shared" si="6"/>
        <v>#DIV/0!</v>
      </c>
      <c r="J53" s="8" t="e">
        <f t="shared" si="4"/>
        <v>#DIV/0!</v>
      </c>
      <c r="K53" s="4"/>
      <c r="L53" s="8"/>
    </row>
    <row r="54" spans="1:12" x14ac:dyDescent="0.25">
      <c r="A54" s="7"/>
      <c r="B54" s="106">
        <v>12</v>
      </c>
      <c r="C54" s="107" t="e">
        <f>+C20/Simulador!$F$30</f>
        <v>#DIV/0!</v>
      </c>
      <c r="D54" s="108" t="e">
        <f t="shared" si="0"/>
        <v>#DIV/0!</v>
      </c>
      <c r="E54" s="109" t="e">
        <f t="shared" si="1"/>
        <v>#DIV/0!</v>
      </c>
      <c r="F54" s="108" t="e">
        <f t="shared" si="2"/>
        <v>#DIV/0!</v>
      </c>
      <c r="G54" s="109" t="e">
        <f t="shared" si="3"/>
        <v>#DIV/0!</v>
      </c>
      <c r="H54" s="109" t="e">
        <f t="shared" si="5"/>
        <v>#DIV/0!</v>
      </c>
      <c r="I54" s="110" t="e">
        <f t="shared" si="6"/>
        <v>#DIV/0!</v>
      </c>
      <c r="J54" s="8" t="e">
        <f t="shared" si="4"/>
        <v>#DIV/0!</v>
      </c>
      <c r="K54" s="4"/>
      <c r="L54" s="8"/>
    </row>
    <row r="55" spans="1:12" x14ac:dyDescent="0.25">
      <c r="A55" s="7"/>
      <c r="B55" s="106">
        <v>13</v>
      </c>
      <c r="C55" s="107" t="e">
        <f>+C21/Simulador!$F$30</f>
        <v>#DIV/0!</v>
      </c>
      <c r="D55" s="108" t="e">
        <f t="shared" si="0"/>
        <v>#DIV/0!</v>
      </c>
      <c r="E55" s="109" t="e">
        <f t="shared" si="1"/>
        <v>#DIV/0!</v>
      </c>
      <c r="F55" s="108" t="e">
        <f t="shared" si="2"/>
        <v>#DIV/0!</v>
      </c>
      <c r="G55" s="109" t="e">
        <f t="shared" si="3"/>
        <v>#DIV/0!</v>
      </c>
      <c r="H55" s="109" t="e">
        <f t="shared" si="5"/>
        <v>#DIV/0!</v>
      </c>
      <c r="I55" s="110" t="e">
        <f t="shared" si="6"/>
        <v>#DIV/0!</v>
      </c>
      <c r="J55" s="8" t="e">
        <f t="shared" si="4"/>
        <v>#DIV/0!</v>
      </c>
      <c r="K55" s="4"/>
      <c r="L55" s="8"/>
    </row>
    <row r="56" spans="1:12" x14ac:dyDescent="0.25">
      <c r="A56" s="7"/>
      <c r="B56" s="106">
        <v>14</v>
      </c>
      <c r="C56" s="107" t="e">
        <f>+C22/Simulador!$F$30</f>
        <v>#DIV/0!</v>
      </c>
      <c r="D56" s="108" t="e">
        <f t="shared" si="0"/>
        <v>#DIV/0!</v>
      </c>
      <c r="E56" s="109" t="e">
        <f t="shared" si="1"/>
        <v>#DIV/0!</v>
      </c>
      <c r="F56" s="108" t="e">
        <f t="shared" si="2"/>
        <v>#DIV/0!</v>
      </c>
      <c r="G56" s="109" t="e">
        <f t="shared" si="3"/>
        <v>#DIV/0!</v>
      </c>
      <c r="H56" s="109" t="e">
        <f t="shared" si="5"/>
        <v>#DIV/0!</v>
      </c>
      <c r="I56" s="110" t="e">
        <f t="shared" si="6"/>
        <v>#DIV/0!</v>
      </c>
      <c r="J56" s="8" t="e">
        <f t="shared" si="4"/>
        <v>#DIV/0!</v>
      </c>
      <c r="K56" s="4"/>
      <c r="L56" s="8"/>
    </row>
    <row r="57" spans="1:12" x14ac:dyDescent="0.25">
      <c r="A57" s="7"/>
      <c r="B57" s="106">
        <v>15</v>
      </c>
      <c r="C57" s="107" t="e">
        <f>+C23/Simulador!$F$30</f>
        <v>#DIV/0!</v>
      </c>
      <c r="D57" s="108" t="e">
        <f t="shared" si="0"/>
        <v>#DIV/0!</v>
      </c>
      <c r="E57" s="109" t="e">
        <f t="shared" si="1"/>
        <v>#DIV/0!</v>
      </c>
      <c r="F57" s="108" t="e">
        <f t="shared" si="2"/>
        <v>#DIV/0!</v>
      </c>
      <c r="G57" s="109" t="e">
        <f t="shared" si="3"/>
        <v>#DIV/0!</v>
      </c>
      <c r="H57" s="109" t="e">
        <f t="shared" si="5"/>
        <v>#DIV/0!</v>
      </c>
      <c r="I57" s="110" t="e">
        <f t="shared" si="6"/>
        <v>#DIV/0!</v>
      </c>
      <c r="J57" s="8" t="e">
        <f t="shared" si="4"/>
        <v>#DIV/0!</v>
      </c>
      <c r="K57" s="4"/>
      <c r="L57" s="8"/>
    </row>
    <row r="58" spans="1:12" x14ac:dyDescent="0.25">
      <c r="A58" s="7"/>
      <c r="B58" s="106">
        <v>16</v>
      </c>
      <c r="C58" s="107" t="e">
        <f>+C24/Simulador!$F$30</f>
        <v>#DIV/0!</v>
      </c>
      <c r="D58" s="108" t="e">
        <f t="shared" si="0"/>
        <v>#DIV/0!</v>
      </c>
      <c r="E58" s="109" t="e">
        <f t="shared" si="1"/>
        <v>#DIV/0!</v>
      </c>
      <c r="F58" s="108" t="e">
        <f t="shared" si="2"/>
        <v>#DIV/0!</v>
      </c>
      <c r="G58" s="109" t="e">
        <f t="shared" si="3"/>
        <v>#DIV/0!</v>
      </c>
      <c r="H58" s="109" t="e">
        <f t="shared" si="5"/>
        <v>#DIV/0!</v>
      </c>
      <c r="I58" s="110" t="e">
        <f t="shared" si="6"/>
        <v>#DIV/0!</v>
      </c>
      <c r="J58" s="8" t="e">
        <f t="shared" si="4"/>
        <v>#DIV/0!</v>
      </c>
      <c r="K58" s="4"/>
      <c r="L58" s="8"/>
    </row>
    <row r="59" spans="1:12" x14ac:dyDescent="0.25">
      <c r="A59" s="7"/>
      <c r="B59" s="106">
        <v>17</v>
      </c>
      <c r="C59" s="107" t="e">
        <f>+C25/Simulador!$F$30</f>
        <v>#DIV/0!</v>
      </c>
      <c r="D59" s="108" t="e">
        <f t="shared" si="0"/>
        <v>#DIV/0!</v>
      </c>
      <c r="E59" s="109" t="e">
        <f t="shared" si="1"/>
        <v>#DIV/0!</v>
      </c>
      <c r="F59" s="108" t="e">
        <f t="shared" si="2"/>
        <v>#DIV/0!</v>
      </c>
      <c r="G59" s="109" t="e">
        <f t="shared" si="3"/>
        <v>#DIV/0!</v>
      </c>
      <c r="H59" s="109" t="e">
        <f t="shared" si="5"/>
        <v>#DIV/0!</v>
      </c>
      <c r="I59" s="110" t="e">
        <f t="shared" si="6"/>
        <v>#DIV/0!</v>
      </c>
      <c r="J59" s="8" t="e">
        <f t="shared" si="4"/>
        <v>#DIV/0!</v>
      </c>
      <c r="K59" s="4"/>
      <c r="L59" s="8"/>
    </row>
    <row r="60" spans="1:12" x14ac:dyDescent="0.25">
      <c r="A60" s="7"/>
      <c r="B60" s="106">
        <v>18</v>
      </c>
      <c r="C60" s="107" t="e">
        <f>+C26/Simulador!$F$30</f>
        <v>#DIV/0!</v>
      </c>
      <c r="D60" s="108" t="e">
        <f t="shared" si="0"/>
        <v>#DIV/0!</v>
      </c>
      <c r="E60" s="109" t="e">
        <f t="shared" si="1"/>
        <v>#DIV/0!</v>
      </c>
      <c r="F60" s="108" t="e">
        <f t="shared" si="2"/>
        <v>#DIV/0!</v>
      </c>
      <c r="G60" s="109" t="e">
        <f t="shared" si="3"/>
        <v>#DIV/0!</v>
      </c>
      <c r="H60" s="109" t="e">
        <f t="shared" si="5"/>
        <v>#DIV/0!</v>
      </c>
      <c r="I60" s="110" t="e">
        <f t="shared" si="6"/>
        <v>#DIV/0!</v>
      </c>
      <c r="J60" s="8" t="e">
        <f t="shared" si="4"/>
        <v>#DIV/0!</v>
      </c>
      <c r="K60" s="4"/>
      <c r="L60" s="8"/>
    </row>
    <row r="61" spans="1:12" x14ac:dyDescent="0.25">
      <c r="A61" s="7"/>
      <c r="B61" s="106">
        <v>19</v>
      </c>
      <c r="C61" s="107" t="e">
        <f>+C27/Simulador!$F$30</f>
        <v>#DIV/0!</v>
      </c>
      <c r="D61" s="108" t="e">
        <f t="shared" si="0"/>
        <v>#DIV/0!</v>
      </c>
      <c r="E61" s="109" t="e">
        <f t="shared" si="1"/>
        <v>#DIV/0!</v>
      </c>
      <c r="F61" s="108" t="e">
        <f t="shared" si="2"/>
        <v>#DIV/0!</v>
      </c>
      <c r="G61" s="109" t="e">
        <f t="shared" si="3"/>
        <v>#DIV/0!</v>
      </c>
      <c r="H61" s="109" t="e">
        <f t="shared" si="5"/>
        <v>#DIV/0!</v>
      </c>
      <c r="I61" s="110" t="e">
        <f t="shared" si="6"/>
        <v>#DIV/0!</v>
      </c>
      <c r="J61" s="8" t="e">
        <f t="shared" si="4"/>
        <v>#DIV/0!</v>
      </c>
      <c r="K61" s="4"/>
      <c r="L61" s="8"/>
    </row>
    <row r="62" spans="1:12" x14ac:dyDescent="0.25">
      <c r="A62" s="7"/>
      <c r="B62" s="106">
        <v>20</v>
      </c>
      <c r="C62" s="107" t="e">
        <f>+C28/Simulador!$F$30</f>
        <v>#DIV/0!</v>
      </c>
      <c r="D62" s="108" t="e">
        <f t="shared" si="0"/>
        <v>#DIV/0!</v>
      </c>
      <c r="E62" s="109" t="e">
        <f t="shared" si="1"/>
        <v>#DIV/0!</v>
      </c>
      <c r="F62" s="108" t="e">
        <f t="shared" si="2"/>
        <v>#DIV/0!</v>
      </c>
      <c r="G62" s="109" t="e">
        <f t="shared" si="3"/>
        <v>#DIV/0!</v>
      </c>
      <c r="H62" s="109" t="e">
        <f t="shared" si="5"/>
        <v>#DIV/0!</v>
      </c>
      <c r="I62" s="110" t="e">
        <f t="shared" si="6"/>
        <v>#DIV/0!</v>
      </c>
      <c r="J62" s="8" t="e">
        <f t="shared" si="4"/>
        <v>#DIV/0!</v>
      </c>
      <c r="K62" s="4"/>
      <c r="L62" s="8"/>
    </row>
    <row r="63" spans="1:12" x14ac:dyDescent="0.25">
      <c r="A63" s="7"/>
      <c r="B63" s="106">
        <v>21</v>
      </c>
      <c r="C63" s="107" t="e">
        <f>+C29/Simulador!$F$30</f>
        <v>#DIV/0!</v>
      </c>
      <c r="D63" s="108" t="e">
        <f t="shared" si="0"/>
        <v>#DIV/0!</v>
      </c>
      <c r="E63" s="109" t="e">
        <f t="shared" si="1"/>
        <v>#DIV/0!</v>
      </c>
      <c r="F63" s="108" t="e">
        <f t="shared" si="2"/>
        <v>#DIV/0!</v>
      </c>
      <c r="G63" s="109" t="e">
        <f t="shared" si="3"/>
        <v>#DIV/0!</v>
      </c>
      <c r="H63" s="109" t="e">
        <f t="shared" si="5"/>
        <v>#DIV/0!</v>
      </c>
      <c r="I63" s="110" t="e">
        <f t="shared" si="6"/>
        <v>#DIV/0!</v>
      </c>
      <c r="J63" s="8" t="e">
        <f t="shared" si="4"/>
        <v>#DIV/0!</v>
      </c>
      <c r="K63" s="4"/>
      <c r="L63" s="8"/>
    </row>
    <row r="64" spans="1:12" x14ac:dyDescent="0.25">
      <c r="A64" s="7"/>
      <c r="B64" s="106">
        <v>22</v>
      </c>
      <c r="C64" s="107" t="e">
        <f>+C30/Simulador!$F$30</f>
        <v>#DIV/0!</v>
      </c>
      <c r="D64" s="108" t="e">
        <f t="shared" si="0"/>
        <v>#DIV/0!</v>
      </c>
      <c r="E64" s="109" t="e">
        <f t="shared" si="1"/>
        <v>#DIV/0!</v>
      </c>
      <c r="F64" s="108" t="e">
        <f t="shared" si="2"/>
        <v>#DIV/0!</v>
      </c>
      <c r="G64" s="109" t="e">
        <f t="shared" si="3"/>
        <v>#DIV/0!</v>
      </c>
      <c r="H64" s="109" t="e">
        <f t="shared" si="5"/>
        <v>#DIV/0!</v>
      </c>
      <c r="I64" s="110" t="e">
        <f t="shared" si="6"/>
        <v>#DIV/0!</v>
      </c>
      <c r="J64" s="8" t="e">
        <f t="shared" si="4"/>
        <v>#DIV/0!</v>
      </c>
      <c r="K64" s="4"/>
      <c r="L64" s="8"/>
    </row>
    <row r="65" spans="1:12" x14ac:dyDescent="0.25">
      <c r="A65" s="7"/>
      <c r="B65" s="106">
        <v>23</v>
      </c>
      <c r="C65" s="107" t="e">
        <f>+C31/Simulador!$F$30</f>
        <v>#DIV/0!</v>
      </c>
      <c r="D65" s="108" t="e">
        <f t="shared" si="0"/>
        <v>#DIV/0!</v>
      </c>
      <c r="E65" s="109" t="e">
        <f t="shared" si="1"/>
        <v>#DIV/0!</v>
      </c>
      <c r="F65" s="108" t="e">
        <f t="shared" si="2"/>
        <v>#DIV/0!</v>
      </c>
      <c r="G65" s="109" t="e">
        <f t="shared" si="3"/>
        <v>#DIV/0!</v>
      </c>
      <c r="H65" s="109" t="e">
        <f t="shared" si="5"/>
        <v>#DIV/0!</v>
      </c>
      <c r="I65" s="110" t="e">
        <f t="shared" si="6"/>
        <v>#DIV/0!</v>
      </c>
      <c r="J65" s="8" t="e">
        <f t="shared" si="4"/>
        <v>#DIV/0!</v>
      </c>
      <c r="K65" s="4"/>
      <c r="L65" s="8"/>
    </row>
    <row r="66" spans="1:12" x14ac:dyDescent="0.25">
      <c r="A66" s="7"/>
      <c r="B66" s="106">
        <v>24</v>
      </c>
      <c r="C66" s="107" t="e">
        <f>+C32/Simulador!$F$30</f>
        <v>#DIV/0!</v>
      </c>
      <c r="D66" s="108" t="e">
        <f t="shared" si="0"/>
        <v>#DIV/0!</v>
      </c>
      <c r="E66" s="109" t="e">
        <f t="shared" si="1"/>
        <v>#DIV/0!</v>
      </c>
      <c r="F66" s="108" t="e">
        <f t="shared" si="2"/>
        <v>#DIV/0!</v>
      </c>
      <c r="G66" s="109" t="e">
        <f t="shared" si="3"/>
        <v>#DIV/0!</v>
      </c>
      <c r="H66" s="109" t="e">
        <f t="shared" si="5"/>
        <v>#DIV/0!</v>
      </c>
      <c r="I66" s="110" t="e">
        <f t="shared" si="6"/>
        <v>#DIV/0!</v>
      </c>
      <c r="J66" s="8" t="e">
        <f t="shared" si="4"/>
        <v>#DIV/0!</v>
      </c>
      <c r="K66" s="4"/>
      <c r="L66" s="8"/>
    </row>
    <row r="67" spans="1:12" x14ac:dyDescent="0.25">
      <c r="A67" s="7"/>
      <c r="B67" s="106">
        <v>25</v>
      </c>
      <c r="C67" s="107" t="e">
        <f>+C33/Simulador!$F$30</f>
        <v>#DIV/0!</v>
      </c>
      <c r="D67" s="108" t="e">
        <f t="shared" si="0"/>
        <v>#DIV/0!</v>
      </c>
      <c r="E67" s="109" t="e">
        <f t="shared" si="1"/>
        <v>#DIV/0!</v>
      </c>
      <c r="F67" s="108" t="e">
        <f t="shared" si="2"/>
        <v>#DIV/0!</v>
      </c>
      <c r="G67" s="109" t="e">
        <f t="shared" si="3"/>
        <v>#DIV/0!</v>
      </c>
      <c r="H67" s="109" t="e">
        <f t="shared" si="5"/>
        <v>#DIV/0!</v>
      </c>
      <c r="I67" s="110" t="e">
        <f t="shared" si="6"/>
        <v>#DIV/0!</v>
      </c>
      <c r="J67" s="8" t="e">
        <f t="shared" si="4"/>
        <v>#DIV/0!</v>
      </c>
      <c r="K67" s="4"/>
      <c r="L67" s="8"/>
    </row>
    <row r="68" spans="1:12" x14ac:dyDescent="0.25">
      <c r="A68" s="7"/>
      <c r="B68" s="106">
        <v>26</v>
      </c>
      <c r="C68" s="107" t="e">
        <f>+C34/Simulador!$F$30</f>
        <v>#DIV/0!</v>
      </c>
      <c r="D68" s="108" t="e">
        <f t="shared" si="0"/>
        <v>#DIV/0!</v>
      </c>
      <c r="E68" s="109" t="e">
        <f t="shared" si="1"/>
        <v>#DIV/0!</v>
      </c>
      <c r="F68" s="108" t="e">
        <f t="shared" si="2"/>
        <v>#DIV/0!</v>
      </c>
      <c r="G68" s="109" t="e">
        <f t="shared" si="3"/>
        <v>#DIV/0!</v>
      </c>
      <c r="H68" s="109" t="e">
        <f t="shared" si="5"/>
        <v>#DIV/0!</v>
      </c>
      <c r="I68" s="110" t="e">
        <f t="shared" si="6"/>
        <v>#DIV/0!</v>
      </c>
      <c r="J68" s="8" t="e">
        <f t="shared" si="4"/>
        <v>#DIV/0!</v>
      </c>
      <c r="K68" s="4"/>
      <c r="L68" s="8"/>
    </row>
    <row r="69" spans="1:12" x14ac:dyDescent="0.25">
      <c r="A69" s="7"/>
      <c r="B69" s="106">
        <v>27</v>
      </c>
      <c r="C69" s="107" t="e">
        <f>+C35/Simulador!$F$30</f>
        <v>#DIV/0!</v>
      </c>
      <c r="D69" s="108" t="e">
        <f t="shared" si="0"/>
        <v>#DIV/0!</v>
      </c>
      <c r="E69" s="109" t="e">
        <f t="shared" si="1"/>
        <v>#DIV/0!</v>
      </c>
      <c r="F69" s="108" t="e">
        <f t="shared" si="2"/>
        <v>#DIV/0!</v>
      </c>
      <c r="G69" s="109" t="e">
        <f t="shared" si="3"/>
        <v>#DIV/0!</v>
      </c>
      <c r="H69" s="109" t="e">
        <f t="shared" si="5"/>
        <v>#DIV/0!</v>
      </c>
      <c r="I69" s="110" t="e">
        <f t="shared" si="6"/>
        <v>#DIV/0!</v>
      </c>
      <c r="J69" s="8" t="e">
        <f t="shared" si="4"/>
        <v>#DIV/0!</v>
      </c>
      <c r="K69" s="4"/>
      <c r="L69" s="8"/>
    </row>
    <row r="70" spans="1:12" x14ac:dyDescent="0.25">
      <c r="A70" s="7"/>
      <c r="B70" s="106">
        <v>28</v>
      </c>
      <c r="C70" s="107" t="e">
        <f>+C36/Simulador!$F$30</f>
        <v>#DIV/0!</v>
      </c>
      <c r="D70" s="108" t="e">
        <f t="shared" si="0"/>
        <v>#DIV/0!</v>
      </c>
      <c r="E70" s="109" t="e">
        <f t="shared" si="1"/>
        <v>#DIV/0!</v>
      </c>
      <c r="F70" s="108" t="e">
        <f t="shared" si="2"/>
        <v>#DIV/0!</v>
      </c>
      <c r="G70" s="109" t="e">
        <f t="shared" si="3"/>
        <v>#DIV/0!</v>
      </c>
      <c r="H70" s="109" t="e">
        <f t="shared" si="5"/>
        <v>#DIV/0!</v>
      </c>
      <c r="I70" s="110" t="e">
        <f t="shared" si="6"/>
        <v>#DIV/0!</v>
      </c>
      <c r="J70" s="8" t="e">
        <f t="shared" si="4"/>
        <v>#DIV/0!</v>
      </c>
      <c r="K70" s="4"/>
      <c r="L70" s="8"/>
    </row>
    <row r="71" spans="1:12" x14ac:dyDescent="0.25">
      <c r="A71" s="7"/>
      <c r="B71" s="106">
        <v>29</v>
      </c>
      <c r="C71" s="107" t="e">
        <f>+C37/Simulador!$F$30</f>
        <v>#DIV/0!</v>
      </c>
      <c r="D71" s="108" t="e">
        <f t="shared" si="0"/>
        <v>#DIV/0!</v>
      </c>
      <c r="E71" s="109" t="e">
        <f t="shared" si="1"/>
        <v>#DIV/0!</v>
      </c>
      <c r="F71" s="108" t="e">
        <f t="shared" si="2"/>
        <v>#DIV/0!</v>
      </c>
      <c r="G71" s="109" t="e">
        <f t="shared" si="3"/>
        <v>#DIV/0!</v>
      </c>
      <c r="H71" s="109" t="e">
        <f t="shared" si="5"/>
        <v>#DIV/0!</v>
      </c>
      <c r="I71" s="110" t="e">
        <f t="shared" si="6"/>
        <v>#DIV/0!</v>
      </c>
      <c r="J71" s="8" t="e">
        <f t="shared" si="4"/>
        <v>#DIV/0!</v>
      </c>
      <c r="K71" s="4"/>
      <c r="L71" s="8"/>
    </row>
    <row r="72" spans="1:12" x14ac:dyDescent="0.25">
      <c r="A72" s="7"/>
      <c r="B72" s="106">
        <v>30</v>
      </c>
      <c r="C72" s="107" t="e">
        <f>+C38/Simulador!$F$30</f>
        <v>#DIV/0!</v>
      </c>
      <c r="D72" s="108" t="e">
        <f t="shared" si="0"/>
        <v>#DIV/0!</v>
      </c>
      <c r="E72" s="109" t="e">
        <f t="shared" si="1"/>
        <v>#DIV/0!</v>
      </c>
      <c r="F72" s="108" t="e">
        <f t="shared" si="2"/>
        <v>#DIV/0!</v>
      </c>
      <c r="G72" s="109" t="e">
        <f t="shared" si="3"/>
        <v>#DIV/0!</v>
      </c>
      <c r="H72" s="109" t="e">
        <f t="shared" si="5"/>
        <v>#DIV/0!</v>
      </c>
      <c r="I72" s="110" t="e">
        <f t="shared" si="6"/>
        <v>#DIV/0!</v>
      </c>
      <c r="J72" s="8" t="e">
        <f t="shared" si="4"/>
        <v>#DIV/0!</v>
      </c>
      <c r="K72" s="4"/>
      <c r="L72" s="8"/>
    </row>
    <row r="73" spans="1:12" x14ac:dyDescent="0.25">
      <c r="A73" s="7"/>
      <c r="B73" s="20"/>
      <c r="C73" s="17"/>
      <c r="D73" s="17"/>
      <c r="E73" s="17"/>
      <c r="F73" s="17"/>
      <c r="G73" s="17"/>
      <c r="H73" s="21"/>
      <c r="I73" s="17"/>
      <c r="J73" s="8"/>
      <c r="K73" s="4"/>
      <c r="L73" s="8"/>
    </row>
    <row r="74" spans="1:12" x14ac:dyDescent="0.25">
      <c r="A74" s="7"/>
      <c r="B74" s="4"/>
      <c r="C74" s="4"/>
      <c r="D74" s="4"/>
      <c r="E74" s="4"/>
      <c r="F74" s="4"/>
      <c r="G74" s="4"/>
      <c r="H74" s="4"/>
      <c r="I74" s="4"/>
      <c r="J74" s="8"/>
      <c r="K74" s="4"/>
      <c r="L74" s="8"/>
    </row>
    <row r="75" spans="1:12" x14ac:dyDescent="0.25">
      <c r="A75" s="7"/>
      <c r="B75" s="20"/>
      <c r="C75" s="17"/>
      <c r="D75" s="17"/>
      <c r="E75" s="17"/>
      <c r="F75" s="17"/>
      <c r="G75" s="17"/>
      <c r="H75" s="21"/>
      <c r="I75" s="17"/>
      <c r="J75" s="8"/>
      <c r="K75" s="4"/>
      <c r="L75" s="8"/>
    </row>
    <row r="76" spans="1:12" x14ac:dyDescent="0.25">
      <c r="A76" s="7"/>
      <c r="B76" s="4"/>
      <c r="C76" s="4"/>
      <c r="D76" s="4"/>
      <c r="E76" s="4"/>
      <c r="F76" s="4"/>
      <c r="G76" s="4"/>
      <c r="H76" s="4"/>
      <c r="I76" s="4"/>
      <c r="J76" s="8"/>
      <c r="K76" s="4"/>
      <c r="L76" s="8"/>
    </row>
    <row r="77" spans="1:12" x14ac:dyDescent="0.25">
      <c r="A77" s="7"/>
      <c r="B77" s="20"/>
      <c r="C77" s="17"/>
      <c r="D77" s="17"/>
      <c r="E77" s="17"/>
      <c r="F77" s="17"/>
      <c r="G77" s="17"/>
      <c r="H77" s="21"/>
      <c r="I77" s="17"/>
      <c r="J77" s="8"/>
      <c r="K77" s="4"/>
      <c r="L77" s="8"/>
    </row>
    <row r="78" spans="1:12" x14ac:dyDescent="0.25">
      <c r="A78" s="7"/>
      <c r="B78" s="4"/>
      <c r="C78" s="4"/>
      <c r="D78" s="4"/>
      <c r="E78" s="4"/>
      <c r="F78" s="4"/>
      <c r="G78" s="4"/>
      <c r="H78" s="4"/>
      <c r="I78" s="4"/>
      <c r="J78" s="8"/>
      <c r="K78" s="4"/>
      <c r="L78" s="8"/>
    </row>
    <row r="79" spans="1:12" x14ac:dyDescent="0.25">
      <c r="A79" s="7"/>
      <c r="B79" s="20"/>
      <c r="C79" s="17"/>
      <c r="D79" s="17"/>
      <c r="E79" s="17"/>
      <c r="F79" s="17"/>
      <c r="G79" s="17"/>
      <c r="H79" s="21"/>
      <c r="I79" s="17"/>
      <c r="J79" s="8"/>
      <c r="K79" s="4"/>
      <c r="L79" s="8"/>
    </row>
    <row r="80" spans="1:12" x14ac:dyDescent="0.25">
      <c r="A80" s="7"/>
      <c r="B80" s="4"/>
      <c r="C80" s="4"/>
      <c r="D80" s="4"/>
      <c r="E80" s="4"/>
      <c r="F80" s="4"/>
      <c r="G80" s="4"/>
      <c r="H80" s="4"/>
      <c r="I80" s="4"/>
      <c r="J80" s="8"/>
      <c r="K80" s="4"/>
      <c r="L80" s="8"/>
    </row>
    <row r="81" spans="1:12" x14ac:dyDescent="0.25">
      <c r="A81" s="7"/>
      <c r="B81" s="20"/>
      <c r="C81" s="17"/>
      <c r="D81" s="17"/>
      <c r="E81" s="17"/>
      <c r="F81" s="17"/>
      <c r="G81" s="17"/>
      <c r="H81" s="21"/>
      <c r="I81" s="17"/>
      <c r="J81" s="8"/>
      <c r="K81" s="4"/>
      <c r="L81" s="8"/>
    </row>
    <row r="82" spans="1:12" x14ac:dyDescent="0.25">
      <c r="A82" s="7"/>
      <c r="B82" s="4"/>
      <c r="C82" s="4"/>
      <c r="D82" s="4"/>
      <c r="E82" s="4"/>
      <c r="F82" s="4"/>
      <c r="G82" s="4"/>
      <c r="H82" s="4"/>
      <c r="I82" s="4"/>
      <c r="J82" s="8"/>
      <c r="K82" s="4"/>
      <c r="L82" s="8"/>
    </row>
    <row r="83" spans="1:12" x14ac:dyDescent="0.25">
      <c r="A83" s="7"/>
      <c r="B83" s="20"/>
      <c r="C83" s="17"/>
      <c r="D83" s="17"/>
      <c r="E83" s="17"/>
      <c r="F83" s="17"/>
      <c r="G83" s="17"/>
      <c r="H83" s="21"/>
      <c r="I83" s="17"/>
      <c r="J83" s="8"/>
      <c r="K83" s="4"/>
      <c r="L83" s="8"/>
    </row>
    <row r="84" spans="1:12" x14ac:dyDescent="0.25">
      <c r="A84" s="7"/>
      <c r="B84" s="4"/>
      <c r="C84" s="4"/>
      <c r="D84" s="4"/>
      <c r="E84" s="4"/>
      <c r="F84" s="4"/>
      <c r="G84" s="4"/>
      <c r="H84" s="4"/>
      <c r="I84" s="4"/>
      <c r="J84" s="8"/>
      <c r="K84" s="4"/>
      <c r="L84" s="8"/>
    </row>
    <row r="85" spans="1:12" x14ac:dyDescent="0.25">
      <c r="A85" s="7"/>
      <c r="B85" s="20"/>
      <c r="C85" s="17"/>
      <c r="D85" s="17"/>
      <c r="E85" s="17"/>
      <c r="F85" s="17"/>
      <c r="G85" s="17"/>
      <c r="H85" s="21"/>
      <c r="I85" s="17"/>
      <c r="J85" s="8"/>
      <c r="K85" s="4"/>
      <c r="L85" s="8"/>
    </row>
    <row r="86" spans="1:12" x14ac:dyDescent="0.25">
      <c r="A86" s="7"/>
      <c r="B86" s="4"/>
      <c r="C86" s="4"/>
      <c r="D86" s="4"/>
      <c r="E86" s="4"/>
      <c r="F86" s="4"/>
      <c r="G86" s="4"/>
      <c r="H86" s="4"/>
      <c r="I86" s="4"/>
      <c r="J86" s="8"/>
      <c r="K86" s="4"/>
      <c r="L86" s="8"/>
    </row>
    <row r="87" spans="1:12" x14ac:dyDescent="0.25">
      <c r="A87" s="7"/>
      <c r="B87" s="20"/>
      <c r="C87" s="17"/>
      <c r="D87" s="17"/>
      <c r="E87" s="17"/>
      <c r="F87" s="17"/>
      <c r="G87" s="17"/>
      <c r="H87" s="21"/>
      <c r="I87" s="17"/>
      <c r="J87" s="8"/>
      <c r="K87" s="4"/>
      <c r="L87" s="8"/>
    </row>
    <row r="88" spans="1:12" x14ac:dyDescent="0.25">
      <c r="A88" s="7"/>
      <c r="B88" s="4"/>
      <c r="C88" s="4"/>
      <c r="D88" s="4"/>
      <c r="E88" s="4"/>
      <c r="F88" s="4"/>
      <c r="G88" s="4"/>
      <c r="H88" s="4"/>
      <c r="I88" s="4"/>
      <c r="J88" s="8"/>
      <c r="K88" s="4"/>
      <c r="L88" s="8"/>
    </row>
    <row r="89" spans="1:12" x14ac:dyDescent="0.25">
      <c r="A89" s="7"/>
      <c r="B89" s="20"/>
      <c r="C89" s="17"/>
      <c r="D89" s="17"/>
      <c r="E89" s="17"/>
      <c r="F89" s="17"/>
      <c r="G89" s="17"/>
      <c r="H89" s="21"/>
      <c r="I89" s="17"/>
      <c r="J89" s="8"/>
    </row>
    <row r="90" spans="1:12" ht="13.8" thickBot="1" x14ac:dyDescent="0.3">
      <c r="A90" s="71"/>
      <c r="B90" s="72"/>
      <c r="C90" s="72"/>
      <c r="D90" s="72"/>
      <c r="E90" s="72"/>
      <c r="F90" s="72"/>
      <c r="G90" s="72"/>
      <c r="H90" s="72"/>
      <c r="I90" s="72"/>
      <c r="J90" s="73"/>
    </row>
  </sheetData>
  <sheetProtection password="C1F8" sheet="1" objects="1" scenarios="1" selectLockedCells="1"/>
  <mergeCells count="2">
    <mergeCell ref="F35:H35"/>
    <mergeCell ref="F38:H38"/>
  </mergeCells>
  <phoneticPr fontId="2" type="noConversion"/>
  <conditionalFormatting sqref="B9:B38 B43:B72">
    <cfRule type="expression" dxfId="2" priority="1" stopIfTrue="1">
      <formula>$B9&lt;=$N$9</formula>
    </cfRule>
  </conditionalFormatting>
  <conditionalFormatting sqref="C43:C72 C9:C38">
    <cfRule type="expression" dxfId="1" priority="2" stopIfTrue="1">
      <formula>$B9&gt;$N$9</formula>
    </cfRule>
  </conditionalFormatting>
  <conditionalFormatting sqref="D43:I72">
    <cfRule type="expression" dxfId="0" priority="3"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Normal="100" workbookViewId="0">
      <selection activeCell="N39" sqref="N39:R39"/>
    </sheetView>
  </sheetViews>
  <sheetFormatPr baseColWidth="10" defaultColWidth="11.44140625" defaultRowHeight="13.2" x14ac:dyDescent="0.25"/>
  <cols>
    <col min="1" max="1" width="3.109375" style="171" customWidth="1"/>
    <col min="2" max="48" width="4.33203125" style="171" customWidth="1"/>
    <col min="49" max="16384" width="11.44140625" style="171"/>
  </cols>
  <sheetData>
    <row r="1" spans="1:40" x14ac:dyDescent="0.25">
      <c r="AL1" s="172"/>
      <c r="AM1" s="173">
        <v>42339</v>
      </c>
      <c r="AN1" s="172"/>
    </row>
    <row r="2" spans="1:40" ht="15.6" x14ac:dyDescent="0.3">
      <c r="A2" s="174"/>
      <c r="B2" s="175" t="s">
        <v>204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2"/>
      <c r="AM2" s="176">
        <v>42735</v>
      </c>
      <c r="AN2" s="172"/>
    </row>
    <row r="3" spans="1:40" ht="13.8" thickBot="1" x14ac:dyDescent="0.3">
      <c r="AE3" s="177"/>
      <c r="AL3" s="172"/>
      <c r="AM3" s="172"/>
      <c r="AN3" s="172"/>
    </row>
    <row r="4" spans="1:40" s="178" customFormat="1" ht="176.25" customHeight="1" thickBot="1" x14ac:dyDescent="0.3">
      <c r="B4" s="277" t="s">
        <v>205</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9"/>
      <c r="AL4" s="179"/>
      <c r="AM4" s="179"/>
      <c r="AN4" s="179"/>
    </row>
    <row r="6" spans="1:40" x14ac:dyDescent="0.25">
      <c r="AE6" s="177"/>
    </row>
    <row r="7" spans="1:40" ht="13.8" thickBot="1" x14ac:dyDescent="0.3"/>
    <row r="8" spans="1:40" ht="13.8" thickBot="1" x14ac:dyDescent="0.3">
      <c r="B8" s="235" t="s">
        <v>206</v>
      </c>
      <c r="C8" s="236"/>
      <c r="D8" s="236"/>
      <c r="E8" s="236"/>
      <c r="F8" s="236"/>
      <c r="G8" s="236"/>
      <c r="H8" s="236"/>
      <c r="I8" s="236"/>
      <c r="J8" s="236"/>
      <c r="K8" s="236"/>
      <c r="L8" s="236"/>
      <c r="M8" s="237"/>
      <c r="N8" s="280"/>
      <c r="O8" s="281"/>
      <c r="P8" s="281"/>
      <c r="Q8" s="281"/>
      <c r="R8" s="281"/>
      <c r="S8" s="282"/>
      <c r="T8" s="196" t="str">
        <f>IF(N8=0,"",IF(OR(N8&lt;$AM$1,N8&gt;$AM$2),"La fecha de presentación no está comprendida en el beneficio adicional",""))</f>
        <v/>
      </c>
      <c r="X8" s="180"/>
    </row>
    <row r="9" spans="1:40" ht="13.8" thickBot="1" x14ac:dyDescent="0.3"/>
    <row r="10" spans="1:40" ht="13.5" customHeight="1" thickBot="1" x14ac:dyDescent="0.3">
      <c r="B10" s="235" t="s">
        <v>207</v>
      </c>
      <c r="C10" s="236"/>
      <c r="D10" s="236"/>
      <c r="E10" s="236"/>
      <c r="F10" s="236"/>
      <c r="G10" s="236"/>
      <c r="H10" s="236"/>
      <c r="I10" s="236"/>
      <c r="J10" s="236"/>
      <c r="K10" s="236"/>
      <c r="L10" s="236"/>
      <c r="M10" s="237"/>
      <c r="N10" s="271"/>
      <c r="O10" s="272"/>
      <c r="P10" s="272"/>
      <c r="Q10" s="272"/>
      <c r="R10" s="272"/>
      <c r="S10" s="273"/>
      <c r="T10" s="283" t="str">
        <f>IF(Simulador!C30=0,"",IF(SUM(N10,N12,N14)/Simulador!C30&gt;=0.75,"",IF(SUM(N10,N12,N14)=0,"","Para obtener un incremento en el porcentaje de exoneración de IRAE, la inversión entre el 1/6/15 y el 31/12/2017 debe representar al menos el 75% de la inversión total comprometida en el proyecto")))</f>
        <v/>
      </c>
      <c r="U10" s="283"/>
      <c r="V10" s="283"/>
      <c r="W10" s="283"/>
      <c r="X10" s="283"/>
      <c r="Y10" s="283"/>
      <c r="Z10" s="283"/>
      <c r="AA10" s="283"/>
      <c r="AB10" s="283"/>
      <c r="AC10" s="283"/>
      <c r="AD10" s="283"/>
      <c r="AE10" s="283"/>
      <c r="AF10" s="283"/>
      <c r="AG10" s="283"/>
      <c r="AH10" s="283"/>
      <c r="AI10" s="283"/>
    </row>
    <row r="11" spans="1:40" ht="13.8" thickBot="1" x14ac:dyDescent="0.3">
      <c r="N11" s="181"/>
      <c r="O11" s="181"/>
      <c r="P11" s="181"/>
      <c r="Q11" s="181"/>
      <c r="R11" s="181"/>
      <c r="S11" s="181"/>
      <c r="T11" s="283"/>
      <c r="U11" s="283"/>
      <c r="V11" s="283"/>
      <c r="W11" s="283"/>
      <c r="X11" s="283"/>
      <c r="Y11" s="283"/>
      <c r="Z11" s="283"/>
      <c r="AA11" s="283"/>
      <c r="AB11" s="283"/>
      <c r="AC11" s="283"/>
      <c r="AD11" s="283"/>
      <c r="AE11" s="283"/>
      <c r="AF11" s="283"/>
      <c r="AG11" s="283"/>
      <c r="AH11" s="283"/>
      <c r="AI11" s="283"/>
    </row>
    <row r="12" spans="1:40" ht="13.8" thickBot="1" x14ac:dyDescent="0.3">
      <c r="B12" s="235" t="s">
        <v>208</v>
      </c>
      <c r="C12" s="236"/>
      <c r="D12" s="236"/>
      <c r="E12" s="236"/>
      <c r="F12" s="236"/>
      <c r="G12" s="236"/>
      <c r="H12" s="236"/>
      <c r="I12" s="236"/>
      <c r="J12" s="236"/>
      <c r="K12" s="236"/>
      <c r="L12" s="236"/>
      <c r="M12" s="237"/>
      <c r="N12" s="271"/>
      <c r="O12" s="272"/>
      <c r="P12" s="272"/>
      <c r="Q12" s="272"/>
      <c r="R12" s="272"/>
      <c r="S12" s="273"/>
      <c r="T12" s="283"/>
      <c r="U12" s="283"/>
      <c r="V12" s="283"/>
      <c r="W12" s="283"/>
      <c r="X12" s="283"/>
      <c r="Y12" s="283"/>
      <c r="Z12" s="283"/>
      <c r="AA12" s="283"/>
      <c r="AB12" s="283"/>
      <c r="AC12" s="283"/>
      <c r="AD12" s="283"/>
      <c r="AE12" s="283"/>
      <c r="AF12" s="283"/>
      <c r="AG12" s="283"/>
      <c r="AH12" s="283"/>
      <c r="AI12" s="283"/>
    </row>
    <row r="13" spans="1:40" ht="13.8" thickBot="1" x14ac:dyDescent="0.3">
      <c r="N13" s="181"/>
      <c r="O13" s="181"/>
      <c r="P13" s="181"/>
      <c r="Q13" s="181"/>
      <c r="R13" s="181"/>
      <c r="S13" s="181"/>
      <c r="T13" s="283"/>
      <c r="U13" s="283"/>
      <c r="V13" s="283"/>
      <c r="W13" s="283"/>
      <c r="X13" s="283"/>
      <c r="Y13" s="283"/>
      <c r="Z13" s="283"/>
      <c r="AA13" s="283"/>
      <c r="AB13" s="283"/>
      <c r="AC13" s="283"/>
      <c r="AD13" s="283"/>
      <c r="AE13" s="283"/>
      <c r="AF13" s="283"/>
      <c r="AG13" s="283"/>
      <c r="AH13" s="283"/>
      <c r="AI13" s="283"/>
    </row>
    <row r="14" spans="1:40" ht="13.8" thickBot="1" x14ac:dyDescent="0.3">
      <c r="B14" s="235" t="s">
        <v>209</v>
      </c>
      <c r="C14" s="236"/>
      <c r="D14" s="236"/>
      <c r="E14" s="236"/>
      <c r="F14" s="236"/>
      <c r="G14" s="236"/>
      <c r="H14" s="236"/>
      <c r="I14" s="236"/>
      <c r="J14" s="236"/>
      <c r="K14" s="236"/>
      <c r="L14" s="236"/>
      <c r="M14" s="237"/>
      <c r="N14" s="271"/>
      <c r="O14" s="272"/>
      <c r="P14" s="272"/>
      <c r="Q14" s="272"/>
      <c r="R14" s="272"/>
      <c r="S14" s="273"/>
      <c r="T14" s="283"/>
      <c r="U14" s="283"/>
      <c r="V14" s="283"/>
      <c r="W14" s="283"/>
      <c r="X14" s="283"/>
      <c r="Y14" s="283"/>
      <c r="Z14" s="283"/>
      <c r="AA14" s="283"/>
      <c r="AB14" s="283"/>
      <c r="AC14" s="283"/>
      <c r="AD14" s="283"/>
      <c r="AE14" s="283"/>
      <c r="AF14" s="283"/>
      <c r="AG14" s="283"/>
      <c r="AH14" s="283"/>
      <c r="AI14" s="283"/>
    </row>
    <row r="15" spans="1:40" ht="13.8" thickBot="1" x14ac:dyDescent="0.3">
      <c r="T15" s="182"/>
      <c r="U15" s="182"/>
      <c r="V15" s="182"/>
      <c r="W15" s="182"/>
      <c r="X15" s="182"/>
      <c r="Y15" s="182"/>
      <c r="Z15" s="182"/>
      <c r="AA15" s="182"/>
      <c r="AB15" s="182"/>
      <c r="AC15" s="182"/>
      <c r="AD15" s="182"/>
      <c r="AE15" s="182"/>
      <c r="AF15" s="182"/>
      <c r="AG15" s="182"/>
      <c r="AH15" s="182"/>
      <c r="AI15" s="182"/>
    </row>
    <row r="16" spans="1:40" ht="13.8" thickBot="1" x14ac:dyDescent="0.3">
      <c r="B16" s="235" t="s">
        <v>210</v>
      </c>
      <c r="C16" s="236"/>
      <c r="D16" s="236"/>
      <c r="E16" s="236"/>
      <c r="F16" s="236"/>
      <c r="G16" s="236"/>
      <c r="H16" s="236"/>
      <c r="I16" s="236"/>
      <c r="J16" s="236"/>
      <c r="K16" s="236"/>
      <c r="L16" s="236"/>
      <c r="M16" s="237"/>
      <c r="N16" s="271"/>
      <c r="O16" s="272"/>
      <c r="P16" s="272"/>
      <c r="Q16" s="272"/>
      <c r="R16" s="272"/>
      <c r="S16" s="273"/>
      <c r="T16" s="183"/>
      <c r="U16" s="182"/>
      <c r="V16" s="182"/>
      <c r="W16" s="182"/>
      <c r="X16" s="182"/>
      <c r="Y16" s="182"/>
      <c r="Z16" s="182"/>
      <c r="AA16" s="182"/>
      <c r="AB16" s="182"/>
      <c r="AC16" s="182"/>
      <c r="AD16" s="182"/>
      <c r="AE16" s="182"/>
      <c r="AF16" s="182"/>
      <c r="AG16" s="182"/>
      <c r="AH16" s="182"/>
      <c r="AI16" s="182"/>
    </row>
    <row r="17" spans="2:39" ht="13.8" thickBot="1" x14ac:dyDescent="0.3"/>
    <row r="18" spans="2:39" ht="13.8" thickBot="1" x14ac:dyDescent="0.3">
      <c r="B18" s="235" t="s">
        <v>211</v>
      </c>
      <c r="C18" s="236"/>
      <c r="D18" s="236"/>
      <c r="E18" s="236"/>
      <c r="F18" s="236"/>
      <c r="G18" s="236"/>
      <c r="H18" s="236"/>
      <c r="I18" s="236"/>
      <c r="J18" s="236"/>
      <c r="K18" s="236"/>
      <c r="L18" s="236"/>
      <c r="M18" s="237"/>
      <c r="N18" s="238">
        <f>SUM(N10,N12,N14,N16)</f>
        <v>0</v>
      </c>
      <c r="O18" s="239"/>
      <c r="P18" s="239"/>
      <c r="Q18" s="239"/>
      <c r="R18" s="239"/>
      <c r="S18" s="240"/>
      <c r="T18" s="196" t="str">
        <f>IF(N18&lt;&gt;Simulador!C30,"El monto difiere del indicado en la hoja Simulador","")</f>
        <v/>
      </c>
    </row>
    <row r="20" spans="2:39" x14ac:dyDescent="0.25">
      <c r="T20" s="172"/>
    </row>
    <row r="21" spans="2:39" ht="13.8" thickBot="1" x14ac:dyDescent="0.3"/>
    <row r="22" spans="2:39" ht="13.8" thickBot="1" x14ac:dyDescent="0.3">
      <c r="B22" s="235" t="s">
        <v>212</v>
      </c>
      <c r="C22" s="236"/>
      <c r="D22" s="236"/>
      <c r="E22" s="236"/>
      <c r="F22" s="236"/>
      <c r="G22" s="236"/>
      <c r="H22" s="236"/>
      <c r="I22" s="236"/>
      <c r="J22" s="236"/>
      <c r="K22" s="236"/>
      <c r="L22" s="236"/>
      <c r="M22" s="236"/>
      <c r="N22" s="236"/>
      <c r="O22" s="236"/>
      <c r="P22" s="236"/>
      <c r="Q22" s="237"/>
      <c r="R22" s="274">
        <f>IFERROR(Simulador!$F$102,0)</f>
        <v>0</v>
      </c>
      <c r="S22" s="275"/>
      <c r="T22" s="275"/>
      <c r="U22" s="275"/>
      <c r="V22" s="275"/>
      <c r="W22" s="276"/>
    </row>
    <row r="23" spans="2:39" ht="13.8" thickBot="1" x14ac:dyDescent="0.3"/>
    <row r="24" spans="2:39" ht="13.8" thickBot="1" x14ac:dyDescent="0.3">
      <c r="B24" s="235" t="s">
        <v>213</v>
      </c>
      <c r="C24" s="236"/>
      <c r="D24" s="236"/>
      <c r="E24" s="236"/>
      <c r="F24" s="236"/>
      <c r="G24" s="236"/>
      <c r="H24" s="236"/>
      <c r="I24" s="236"/>
      <c r="J24" s="236"/>
      <c r="K24" s="236"/>
      <c r="L24" s="236"/>
      <c r="M24" s="236"/>
      <c r="N24" s="236"/>
      <c r="O24" s="236"/>
      <c r="P24" s="236"/>
      <c r="Q24" s="237"/>
      <c r="R24" s="265">
        <f>IFERROR(IF(AND(Simulador!C22="SI",Simulador!C30&lt;=3500000),Simulador!$H$106,Simulador!$D$106),0)</f>
        <v>0</v>
      </c>
      <c r="S24" s="266"/>
      <c r="T24" s="266"/>
      <c r="U24" s="266"/>
      <c r="V24" s="266"/>
      <c r="W24" s="267"/>
    </row>
    <row r="25" spans="2:39" ht="13.8" thickBot="1" x14ac:dyDescent="0.3"/>
    <row r="26" spans="2:39" ht="13.8" thickBot="1" x14ac:dyDescent="0.3">
      <c r="B26" s="235" t="s">
        <v>214</v>
      </c>
      <c r="C26" s="236"/>
      <c r="D26" s="236"/>
      <c r="E26" s="236"/>
      <c r="F26" s="236"/>
      <c r="G26" s="236"/>
      <c r="H26" s="236"/>
      <c r="I26" s="236"/>
      <c r="J26" s="236"/>
      <c r="K26" s="236"/>
      <c r="L26" s="236"/>
      <c r="M26" s="236"/>
      <c r="N26" s="236"/>
      <c r="O26" s="236"/>
      <c r="P26" s="236"/>
      <c r="Q26" s="237"/>
      <c r="R26" s="265">
        <f>IF(Simulador!C30=0,0,IF(AND(N8&gt;=$AM$1,N8&lt;=$AM$2,SUM(N10,N12,N14)/Simulador!C30&gt;=0.75),'Cálculo del beneficio adicional'!R24*1.1,'Cálculo del beneficio adicional'!R24))</f>
        <v>0</v>
      </c>
      <c r="S26" s="266"/>
      <c r="T26" s="266"/>
      <c r="U26" s="266"/>
      <c r="V26" s="266"/>
      <c r="W26" s="267"/>
    </row>
    <row r="28" spans="2:39" ht="13.8" thickBot="1" x14ac:dyDescent="0.3"/>
    <row r="29" spans="2:39" x14ac:dyDescent="0.25">
      <c r="B29" s="184" t="s">
        <v>215</v>
      </c>
      <c r="C29" s="185"/>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7"/>
    </row>
    <row r="30" spans="2:39" x14ac:dyDescent="0.25">
      <c r="B30" s="188"/>
      <c r="C30" s="189"/>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90"/>
    </row>
    <row r="31" spans="2:39" x14ac:dyDescent="0.25">
      <c r="B31" s="191" t="s">
        <v>216</v>
      </c>
      <c r="C31" s="189" t="s">
        <v>217</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90"/>
    </row>
    <row r="32" spans="2:39" ht="17.25" customHeight="1" x14ac:dyDescent="0.25">
      <c r="B32" s="191" t="s">
        <v>218</v>
      </c>
      <c r="C32" s="189" t="s">
        <v>219</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90"/>
    </row>
    <row r="33" spans="2:39" ht="17.25" customHeight="1" x14ac:dyDescent="0.25">
      <c r="B33" s="191" t="s">
        <v>220</v>
      </c>
      <c r="C33" s="189" t="s">
        <v>221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90"/>
    </row>
    <row r="34" spans="2:39" ht="17.25" customHeight="1" x14ac:dyDescent="0.25">
      <c r="B34" s="191" t="s">
        <v>222</v>
      </c>
      <c r="C34" s="189" t="s">
        <v>223</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90"/>
    </row>
    <row r="35" spans="2:39" ht="13.8" thickBot="1" x14ac:dyDescent="0.3">
      <c r="B35" s="192"/>
      <c r="C35" s="193"/>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row>
    <row r="37" spans="2:39" ht="13.8" thickBot="1" x14ac:dyDescent="0.3"/>
    <row r="38" spans="2:39" ht="21" customHeight="1" thickBot="1" x14ac:dyDescent="0.3">
      <c r="B38" s="268" t="s">
        <v>224</v>
      </c>
      <c r="C38" s="269"/>
      <c r="D38" s="269" t="s">
        <v>225</v>
      </c>
      <c r="E38" s="269"/>
      <c r="F38" s="269"/>
      <c r="G38" s="269"/>
      <c r="H38" s="269"/>
      <c r="I38" s="269" t="s">
        <v>226</v>
      </c>
      <c r="J38" s="269"/>
      <c r="K38" s="269"/>
      <c r="L38" s="269"/>
      <c r="M38" s="269"/>
      <c r="N38" s="269" t="s">
        <v>227</v>
      </c>
      <c r="O38" s="269"/>
      <c r="P38" s="269"/>
      <c r="Q38" s="269"/>
      <c r="R38" s="270"/>
    </row>
    <row r="39" spans="2:39" ht="21" customHeight="1" thickTop="1" x14ac:dyDescent="0.25">
      <c r="B39" s="253" t="s">
        <v>5</v>
      </c>
      <c r="C39" s="254"/>
      <c r="D39" s="255">
        <f>N10</f>
        <v>0</v>
      </c>
      <c r="E39" s="256"/>
      <c r="F39" s="256"/>
      <c r="G39" s="256"/>
      <c r="H39" s="257"/>
      <c r="I39" s="258">
        <f>R26</f>
        <v>0</v>
      </c>
      <c r="J39" s="256"/>
      <c r="K39" s="256"/>
      <c r="L39" s="256"/>
      <c r="M39" s="257"/>
      <c r="N39" s="259">
        <f>D39*I39</f>
        <v>0</v>
      </c>
      <c r="O39" s="259"/>
      <c r="P39" s="259"/>
      <c r="Q39" s="259"/>
      <c r="R39" s="260"/>
    </row>
    <row r="40" spans="2:39" ht="19.5" customHeight="1" x14ac:dyDescent="0.25">
      <c r="B40" s="261" t="s">
        <v>7</v>
      </c>
      <c r="C40" s="262"/>
      <c r="D40" s="259">
        <f>N12*1.2</f>
        <v>0</v>
      </c>
      <c r="E40" s="259"/>
      <c r="F40" s="259"/>
      <c r="G40" s="259"/>
      <c r="H40" s="259"/>
      <c r="I40" s="263">
        <f>R26</f>
        <v>0</v>
      </c>
      <c r="J40" s="264"/>
      <c r="K40" s="264"/>
      <c r="L40" s="264"/>
      <c r="M40" s="264"/>
      <c r="N40" s="259">
        <f>D40*I40</f>
        <v>0</v>
      </c>
      <c r="O40" s="259"/>
      <c r="P40" s="259"/>
      <c r="Q40" s="259"/>
      <c r="R40" s="260"/>
    </row>
    <row r="41" spans="2:39" ht="19.5" customHeight="1" x14ac:dyDescent="0.25">
      <c r="B41" s="241" t="s">
        <v>9</v>
      </c>
      <c r="C41" s="242"/>
      <c r="D41" s="243">
        <f>N14</f>
        <v>0</v>
      </c>
      <c r="E41" s="243"/>
      <c r="F41" s="243"/>
      <c r="G41" s="243"/>
      <c r="H41" s="243"/>
      <c r="I41" s="244">
        <f>R26</f>
        <v>0</v>
      </c>
      <c r="J41" s="245"/>
      <c r="K41" s="245"/>
      <c r="L41" s="245"/>
      <c r="M41" s="245"/>
      <c r="N41" s="243">
        <f>D41*I41</f>
        <v>0</v>
      </c>
      <c r="O41" s="243"/>
      <c r="P41" s="243"/>
      <c r="Q41" s="243"/>
      <c r="R41" s="246"/>
    </row>
    <row r="42" spans="2:39" ht="19.5" customHeight="1" thickBot="1" x14ac:dyDescent="0.3">
      <c r="B42" s="247" t="s">
        <v>11</v>
      </c>
      <c r="C42" s="248"/>
      <c r="D42" s="249">
        <f>N16</f>
        <v>0</v>
      </c>
      <c r="E42" s="249"/>
      <c r="F42" s="249"/>
      <c r="G42" s="249"/>
      <c r="H42" s="249"/>
      <c r="I42" s="250">
        <f>R24</f>
        <v>0</v>
      </c>
      <c r="J42" s="251"/>
      <c r="K42" s="251"/>
      <c r="L42" s="251"/>
      <c r="M42" s="251"/>
      <c r="N42" s="249">
        <f>D42*I42</f>
        <v>0</v>
      </c>
      <c r="O42" s="249"/>
      <c r="P42" s="249"/>
      <c r="Q42" s="249"/>
      <c r="R42" s="252"/>
    </row>
    <row r="44" spans="2:39" ht="13.8" thickBot="1" x14ac:dyDescent="0.3"/>
    <row r="45" spans="2:39" ht="13.8" thickBot="1" x14ac:dyDescent="0.3">
      <c r="B45" s="235" t="s">
        <v>228</v>
      </c>
      <c r="C45" s="236"/>
      <c r="D45" s="236"/>
      <c r="E45" s="236"/>
      <c r="F45" s="236"/>
      <c r="G45" s="236"/>
      <c r="H45" s="236"/>
      <c r="I45" s="236"/>
      <c r="J45" s="236"/>
      <c r="K45" s="236"/>
      <c r="L45" s="236"/>
      <c r="M45" s="236"/>
      <c r="N45" s="236"/>
      <c r="O45" s="236"/>
      <c r="P45" s="236"/>
      <c r="Q45" s="237"/>
      <c r="R45" s="238">
        <f>IFERROR(Simulador!$D$109,0)</f>
        <v>0</v>
      </c>
      <c r="S45" s="239"/>
      <c r="T45" s="239"/>
      <c r="U45" s="239"/>
      <c r="V45" s="239"/>
      <c r="W45" s="240"/>
    </row>
    <row r="46" spans="2:39" ht="13.8" thickBot="1" x14ac:dyDescent="0.3"/>
    <row r="47" spans="2:39" ht="13.8" thickBot="1" x14ac:dyDescent="0.3">
      <c r="B47" s="235" t="s">
        <v>229</v>
      </c>
      <c r="C47" s="236"/>
      <c r="D47" s="236"/>
      <c r="E47" s="236"/>
      <c r="F47" s="236"/>
      <c r="G47" s="236"/>
      <c r="H47" s="236"/>
      <c r="I47" s="236"/>
      <c r="J47" s="236"/>
      <c r="K47" s="236"/>
      <c r="L47" s="236"/>
      <c r="M47" s="236"/>
      <c r="N47" s="236"/>
      <c r="O47" s="236"/>
      <c r="P47" s="236"/>
      <c r="Q47" s="237"/>
      <c r="R47" s="238">
        <f>IF(SUM(N39,N40,N41,N42)&lt;R45,R45,SUM(N39,N40,N41,N42))</f>
        <v>0</v>
      </c>
      <c r="S47" s="239"/>
      <c r="T47" s="239"/>
      <c r="U47" s="239"/>
      <c r="V47" s="239"/>
      <c r="W47" s="240"/>
    </row>
    <row r="48" spans="2:39" ht="13.8" thickBot="1" x14ac:dyDescent="0.3"/>
    <row r="49" spans="2:23" ht="13.8" thickBot="1" x14ac:dyDescent="0.3">
      <c r="B49" s="235" t="s">
        <v>230</v>
      </c>
      <c r="C49" s="236"/>
      <c r="D49" s="236"/>
      <c r="E49" s="236"/>
      <c r="F49" s="236"/>
      <c r="G49" s="236"/>
      <c r="H49" s="236"/>
      <c r="I49" s="236"/>
      <c r="J49" s="236"/>
      <c r="K49" s="236"/>
      <c r="L49" s="236"/>
      <c r="M49" s="236"/>
      <c r="N49" s="236"/>
      <c r="O49" s="236"/>
      <c r="P49" s="236"/>
      <c r="Q49" s="237"/>
      <c r="R49" s="238">
        <f>+R47-R45</f>
        <v>0</v>
      </c>
      <c r="S49" s="239"/>
      <c r="T49" s="239"/>
      <c r="U49" s="239"/>
      <c r="V49" s="239"/>
      <c r="W49" s="240"/>
    </row>
  </sheetData>
  <sheetProtection password="C1F8"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dcterms:created xsi:type="dcterms:W3CDTF">2011-08-12T18:09:32Z</dcterms:created>
  <dcterms:modified xsi:type="dcterms:W3CDTF">2016-08-12T18:17:28Z</dcterms:modified>
</cp:coreProperties>
</file>