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Simuladores Versión Final\"/>
    </mc:Choice>
  </mc:AlternateContent>
  <bookViews>
    <workbookView xWindow="0" yWindow="0" windowWidth="21600" windowHeight="9735" tabRatio="673" firstSheet="1" activeTab="2"/>
  </bookViews>
  <sheets>
    <sheet name="Carátula" sheetId="9" r:id="rId1"/>
    <sheet name="Instructivo" sheetId="10" r:id="rId2"/>
    <sheet name="Simulador" sheetId="13" r:id="rId3"/>
    <sheet name="Indicadores sectoriales" sheetId="8" r:id="rId4"/>
    <sheet name="Cálculo de exoneración de IRAE" sheetId="11" r:id="rId5"/>
    <sheet name="Cálculo del beneficio adicional" sheetId="12" r:id="rId6"/>
  </sheets>
  <externalReferences>
    <externalReference r:id="rId7"/>
    <externalReference r:id="rId8"/>
  </externalReferences>
  <definedNames>
    <definedName name="_xlnm._FilterDatabase" localSheetId="2" hidden="1">Simulador!$H$63:$H$64</definedName>
  </definedNames>
  <calcPr calcId="152511"/>
</workbook>
</file>

<file path=xl/calcChain.xml><?xml version="1.0" encoding="utf-8"?>
<calcChain xmlns="http://schemas.openxmlformats.org/spreadsheetml/2006/main">
  <c r="I16" i="13" l="1"/>
  <c r="D42" i="12" l="1"/>
  <c r="D41" i="12"/>
  <c r="D40" i="12"/>
  <c r="D39" i="12"/>
  <c r="N18" i="12"/>
  <c r="T18" i="12" s="1"/>
  <c r="T10" i="12"/>
  <c r="T8" i="12"/>
  <c r="G77" i="13" l="1"/>
  <c r="G78" i="13"/>
  <c r="G79" i="13"/>
  <c r="C71" i="8" l="1"/>
  <c r="C18" i="8" l="1"/>
  <c r="D69" i="8" l="1"/>
  <c r="I75" i="13" l="1"/>
  <c r="E69" i="13"/>
  <c r="H76" i="13" l="1"/>
  <c r="H77" i="13"/>
  <c r="H78" i="13"/>
  <c r="H79" i="13"/>
  <c r="H75" i="13"/>
  <c r="D69" i="13"/>
  <c r="I20" i="13" l="1"/>
  <c r="E123" i="13" l="1"/>
  <c r="E117" i="13"/>
  <c r="F38" i="8" l="1"/>
  <c r="F37" i="8"/>
  <c r="F36" i="8"/>
  <c r="F35" i="8"/>
  <c r="F39" i="8" s="1"/>
  <c r="F29" i="8"/>
  <c r="F28" i="8"/>
  <c r="F27" i="8"/>
  <c r="F26" i="8"/>
  <c r="F30" i="8" s="1"/>
  <c r="D60" i="8"/>
  <c r="C41" i="8" l="1"/>
  <c r="D62" i="13"/>
  <c r="D18" i="8" l="1"/>
  <c r="E76" i="13" l="1"/>
  <c r="G76" i="13" s="1"/>
  <c r="E77" i="13"/>
  <c r="E78" i="13"/>
  <c r="E79" i="13"/>
  <c r="E75" i="13"/>
  <c r="G75" i="13" s="1"/>
  <c r="I79" i="13"/>
  <c r="I78" i="13"/>
  <c r="I77" i="13"/>
  <c r="I76" i="13"/>
  <c r="G80" i="13" l="1"/>
  <c r="B124" i="13" l="1"/>
  <c r="C80" i="8" l="1"/>
  <c r="C81" i="8" s="1"/>
  <c r="D80" i="8" s="1"/>
  <c r="H59" i="8"/>
  <c r="H58" i="8"/>
  <c r="H57" i="8"/>
  <c r="C48" i="8"/>
  <c r="H60" i="8" l="1"/>
  <c r="C62" i="8" s="1"/>
  <c r="D86" i="8" s="1"/>
  <c r="G62" i="13" l="1"/>
  <c r="F62" i="13"/>
  <c r="E62" i="13"/>
  <c r="C62" i="13"/>
  <c r="B62" i="13"/>
  <c r="H61" i="13"/>
  <c r="I61" i="13" s="1"/>
  <c r="H60" i="13"/>
  <c r="H62" i="13" l="1"/>
  <c r="I60" i="13"/>
  <c r="I62" i="13" s="1"/>
  <c r="H17" i="13" l="1"/>
  <c r="C44" i="11" l="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43" i="11"/>
  <c r="D72" i="13" l="1"/>
  <c r="D108" i="13" s="1"/>
  <c r="F108" i="13" s="1"/>
  <c r="H51" i="13"/>
  <c r="G51" i="13"/>
  <c r="F51" i="13"/>
  <c r="E51" i="13"/>
  <c r="D51" i="13"/>
  <c r="C51" i="13"/>
  <c r="I50" i="13"/>
  <c r="J50" i="13" s="1"/>
  <c r="I49" i="13"/>
  <c r="J49" i="13" s="1"/>
  <c r="I48" i="13"/>
  <c r="J48" i="13" s="1"/>
  <c r="I47" i="13"/>
  <c r="J47" i="13" s="1"/>
  <c r="I46" i="13"/>
  <c r="J46" i="13" s="1"/>
  <c r="E54" i="8" s="1"/>
  <c r="F62" i="8" s="1"/>
  <c r="C31" i="13"/>
  <c r="R18" i="13"/>
  <c r="D110" i="13" l="1"/>
  <c r="F110" i="13" s="1"/>
  <c r="D109" i="13"/>
  <c r="F109" i="13" s="1"/>
  <c r="R19" i="13"/>
  <c r="D107" i="13"/>
  <c r="F107" i="13" s="1"/>
  <c r="J51" i="13"/>
  <c r="I51" i="13"/>
  <c r="D106" i="13" l="1"/>
  <c r="F106" i="13" l="1"/>
  <c r="E86" i="8" s="1"/>
  <c r="D97" i="13" s="1"/>
  <c r="D44" i="11"/>
  <c r="E44" i="11" s="1"/>
  <c r="F44" i="11" s="1"/>
  <c r="D45" i="11"/>
  <c r="D47" i="11"/>
  <c r="E47" i="11" s="1"/>
  <c r="F47" i="11" s="1"/>
  <c r="D48" i="11"/>
  <c r="E48" i="11" s="1"/>
  <c r="F48" i="11" s="1"/>
  <c r="D50" i="11"/>
  <c r="D51" i="11"/>
  <c r="E51" i="11" s="1"/>
  <c r="F51" i="11" s="1"/>
  <c r="D53" i="11"/>
  <c r="E53" i="11" s="1"/>
  <c r="F53" i="11" s="1"/>
  <c r="D55" i="11"/>
  <c r="E55" i="11" s="1"/>
  <c r="F55" i="11" s="1"/>
  <c r="D56" i="11"/>
  <c r="E56" i="11" s="1"/>
  <c r="F56" i="11" s="1"/>
  <c r="D57" i="11"/>
  <c r="E57" i="11" s="1"/>
  <c r="F57" i="11" s="1"/>
  <c r="D59" i="11"/>
  <c r="D62" i="11"/>
  <c r="D63" i="11"/>
  <c r="E63" i="11" s="1"/>
  <c r="F63" i="11" s="1"/>
  <c r="D64" i="11"/>
  <c r="D65" i="11"/>
  <c r="E65" i="11" s="1"/>
  <c r="F65" i="11" s="1"/>
  <c r="D66" i="11"/>
  <c r="D70" i="11"/>
  <c r="E70" i="11" s="1"/>
  <c r="F70" i="11" s="1"/>
  <c r="D71" i="11"/>
  <c r="E71" i="11" s="1"/>
  <c r="D72" i="11"/>
  <c r="D43" i="11"/>
  <c r="D67" i="11"/>
  <c r="D69" i="11"/>
  <c r="E69" i="11" s="1"/>
  <c r="F69" i="11" s="1"/>
  <c r="D54" i="11"/>
  <c r="E54" i="11" s="1"/>
  <c r="F54" i="11" s="1"/>
  <c r="D58" i="11"/>
  <c r="E58" i="11" s="1"/>
  <c r="F58" i="11" s="1"/>
  <c r="D61" i="11"/>
  <c r="E61" i="11" s="1"/>
  <c r="F61" i="11" s="1"/>
  <c r="F71" i="11" l="1"/>
  <c r="G71" i="11" s="1"/>
  <c r="G61" i="11"/>
  <c r="G63" i="11"/>
  <c r="G48" i="11"/>
  <c r="G53" i="11"/>
  <c r="G57" i="11"/>
  <c r="G69" i="11"/>
  <c r="G70" i="11"/>
  <c r="G56" i="11"/>
  <c r="G51" i="11"/>
  <c r="G55" i="11"/>
  <c r="D52" i="11"/>
  <c r="E52" i="11" s="1"/>
  <c r="F52" i="11" s="1"/>
  <c r="E72" i="11"/>
  <c r="F72" i="11" s="1"/>
  <c r="G65" i="11"/>
  <c r="D60" i="11"/>
  <c r="E60" i="11" s="1"/>
  <c r="F60" i="11" s="1"/>
  <c r="E50" i="11"/>
  <c r="F50" i="11" s="1"/>
  <c r="G44" i="11"/>
  <c r="G47" i="11"/>
  <c r="D68" i="11"/>
  <c r="E68" i="11" s="1"/>
  <c r="F68" i="11" s="1"/>
  <c r="G54" i="11"/>
  <c r="E43" i="11"/>
  <c r="F43" i="11" s="1"/>
  <c r="E67" i="11"/>
  <c r="F67" i="11" s="1"/>
  <c r="E64" i="11"/>
  <c r="F64" i="11" s="1"/>
  <c r="E62" i="11"/>
  <c r="F62" i="11" s="1"/>
  <c r="G58" i="11"/>
  <c r="D46" i="11"/>
  <c r="E46" i="11" s="1"/>
  <c r="F46" i="11" s="1"/>
  <c r="E45" i="11"/>
  <c r="F45" i="11" s="1"/>
  <c r="E66" i="11"/>
  <c r="F66" i="11" s="1"/>
  <c r="D49" i="11"/>
  <c r="E49" i="11" s="1"/>
  <c r="F49" i="11" s="1"/>
  <c r="E59" i="11"/>
  <c r="F59" i="11" s="1"/>
  <c r="G59" i="11" l="1"/>
  <c r="G45" i="11"/>
  <c r="G67" i="11"/>
  <c r="G68" i="11"/>
  <c r="G46" i="11"/>
  <c r="G62" i="11"/>
  <c r="G43" i="11"/>
  <c r="G52" i="11"/>
  <c r="G49" i="11"/>
  <c r="G64" i="11"/>
  <c r="G50" i="11"/>
  <c r="G60" i="11"/>
  <c r="G72" i="11"/>
  <c r="G66" i="11"/>
  <c r="D111" i="13" l="1"/>
  <c r="F111" i="13" l="1"/>
  <c r="F112" i="13" s="1"/>
  <c r="D116" i="13" l="1"/>
  <c r="G111" i="13"/>
  <c r="F113" i="13"/>
  <c r="R22" i="12"/>
  <c r="D122" i="13" l="1"/>
  <c r="E122" i="13" s="1"/>
  <c r="H122" i="13" s="1"/>
  <c r="H123" i="13" s="1"/>
  <c r="E116" i="13"/>
  <c r="H116" i="13" s="1"/>
  <c r="G117" i="13" s="1"/>
  <c r="H117" i="13" l="1"/>
  <c r="R24" i="12" s="1"/>
  <c r="N9" i="11"/>
  <c r="I35" i="11" s="1"/>
  <c r="D119" i="13"/>
  <c r="R26" i="12" l="1"/>
  <c r="I42" i="12"/>
  <c r="N42" i="12" s="1"/>
  <c r="H43" i="11"/>
  <c r="I43" i="11" s="1"/>
  <c r="H44" i="11" s="1"/>
  <c r="I44" i="11" s="1"/>
  <c r="H45" i="11" s="1"/>
  <c r="R45" i="12"/>
  <c r="I38" i="11"/>
  <c r="I41" i="12" l="1"/>
  <c r="N41" i="12" s="1"/>
  <c r="I39" i="12"/>
  <c r="N39" i="12" s="1"/>
  <c r="I40" i="12"/>
  <c r="N40" i="12" s="1"/>
  <c r="I45" i="11"/>
  <c r="H46" i="11" s="1"/>
  <c r="J44" i="11"/>
  <c r="J43" i="11"/>
  <c r="R47" i="12" l="1"/>
  <c r="R49" i="12" s="1"/>
  <c r="I46" i="11"/>
  <c r="H47" i="11" s="1"/>
  <c r="I47" i="11" s="1"/>
  <c r="H48" i="11" s="1"/>
  <c r="J45" i="11"/>
  <c r="J46" i="11" l="1"/>
  <c r="J47" i="11"/>
  <c r="I48" i="11"/>
  <c r="H49" i="11" s="1"/>
  <c r="I49" i="11" l="1"/>
  <c r="H50" i="11" s="1"/>
  <c r="J48" i="11"/>
  <c r="J49" i="11" l="1"/>
  <c r="I50" i="11"/>
  <c r="H51" i="11" s="1"/>
  <c r="I51" i="11" l="1"/>
  <c r="H52" i="11" s="1"/>
  <c r="J50" i="11"/>
  <c r="I52" i="11" l="1"/>
  <c r="H53" i="11" s="1"/>
  <c r="J51" i="11"/>
  <c r="I53" i="11" l="1"/>
  <c r="H54" i="11" s="1"/>
  <c r="J52" i="11"/>
  <c r="I54" i="11" l="1"/>
  <c r="H55" i="11" s="1"/>
  <c r="J53" i="11"/>
  <c r="J54" i="11" l="1"/>
  <c r="I55" i="11"/>
  <c r="H56" i="11" s="1"/>
  <c r="I56" i="11" l="1"/>
  <c r="H57" i="11" s="1"/>
  <c r="J55" i="11"/>
  <c r="I57" i="11" l="1"/>
  <c r="H58" i="11" s="1"/>
  <c r="J56" i="11"/>
  <c r="J57" i="11" l="1"/>
  <c r="I58" i="11"/>
  <c r="H59" i="11" s="1"/>
  <c r="J58" i="11" l="1"/>
  <c r="I59" i="11"/>
  <c r="H60" i="11" s="1"/>
  <c r="I60" i="11" l="1"/>
  <c r="H61" i="11" s="1"/>
  <c r="J59" i="11"/>
  <c r="J60" i="11" l="1"/>
  <c r="I61" i="11"/>
  <c r="H62" i="11" s="1"/>
  <c r="J61" i="11" l="1"/>
  <c r="I62" i="11"/>
  <c r="H63" i="11" s="1"/>
  <c r="J62" i="11" l="1"/>
  <c r="I63" i="11"/>
  <c r="H64" i="11" s="1"/>
  <c r="J63" i="11" l="1"/>
  <c r="I64" i="11"/>
  <c r="H65" i="11" s="1"/>
  <c r="J64" i="11" l="1"/>
  <c r="I65" i="11"/>
  <c r="H66" i="11" s="1"/>
  <c r="J65" i="11" l="1"/>
  <c r="I66" i="11"/>
  <c r="H67" i="11" s="1"/>
  <c r="J66" i="11" l="1"/>
  <c r="I67" i="11"/>
  <c r="H68" i="11" s="1"/>
  <c r="J67" i="11" l="1"/>
  <c r="I68" i="11"/>
  <c r="H69" i="11" s="1"/>
  <c r="J68" i="11" l="1"/>
  <c r="I69" i="11"/>
  <c r="H70" i="11" s="1"/>
  <c r="I70" i="11" l="1"/>
  <c r="H71" i="11" s="1"/>
  <c r="J69" i="11"/>
  <c r="I71" i="11" l="1"/>
  <c r="H72" i="11" s="1"/>
  <c r="J70" i="11"/>
  <c r="J71" i="11" l="1"/>
  <c r="I72" i="11"/>
  <c r="J72" i="11" s="1"/>
</calcChain>
</file>

<file path=xl/sharedStrings.xml><?xml version="1.0" encoding="utf-8"?>
<sst xmlns="http://schemas.openxmlformats.org/spreadsheetml/2006/main" count="263" uniqueCount="219">
  <si>
    <t>INVERSIÓN EN UI</t>
  </si>
  <si>
    <t>INVERSIÓN EN U$S</t>
  </si>
  <si>
    <t xml:space="preserve">Categoría </t>
  </si>
  <si>
    <t>PUNTAJE</t>
  </si>
  <si>
    <t>A</t>
  </si>
  <si>
    <t>B</t>
  </si>
  <si>
    <t>C</t>
  </si>
  <si>
    <t>D</t>
  </si>
  <si>
    <t>TOTAL</t>
  </si>
  <si>
    <t>Puntaje</t>
  </si>
  <si>
    <t>Productos primarios</t>
  </si>
  <si>
    <t>Manufacturas basadas en recursos naturales</t>
  </si>
  <si>
    <t>Manufacturas de baja tecnología</t>
  </si>
  <si>
    <t>Manufacturas de tecnología media</t>
  </si>
  <si>
    <t>Manufacturas de tecnología alta</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</si>
  <si>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</si>
  <si>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</si>
  <si>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</si>
  <si>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</si>
  <si>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</si>
  <si>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</si>
  <si>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</si>
  <si>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</si>
  <si>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</si>
  <si>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</si>
  <si>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</si>
  <si>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</si>
  <si>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</si>
  <si>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</si>
  <si>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</si>
  <si>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</si>
  <si>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</si>
  <si>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</si>
  <si>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</si>
  <si>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</si>
  <si>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</si>
  <si>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</si>
  <si>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1 - INDICADORES SECTORIALES - INDUSTRIA</t>
  </si>
  <si>
    <t xml:space="preserve">1.1 - NIVEL TECNOLÓGICO DEL PRODUCTO ELABORADO. </t>
  </si>
  <si>
    <t>SIMULADOR DE BENEFICIOS FISCALES</t>
  </si>
  <si>
    <t>INSTRUCTIVO - SIMULADOR PARA EL SECTOR INDUSTRIAL</t>
  </si>
  <si>
    <t>Link al INE (UI)</t>
  </si>
  <si>
    <t>1 - CÁLCULO DE EXONERACIÓN DE IRAE</t>
  </si>
  <si>
    <t>Año</t>
  </si>
  <si>
    <t>Tasa de IRAE                (b)</t>
  </si>
  <si>
    <t>Tasa Efectiva de IRAE                          (d)</t>
  </si>
  <si>
    <t>Resultado fiscal 
(en $)</t>
  </si>
  <si>
    <t>Renta Generada  
(en UI)                    (a)</t>
  </si>
  <si>
    <t>IRAE que 
debería pagar 
(en UI)
( c )=(a*b)</t>
  </si>
  <si>
    <t>IRAE a pagar
(en UI)                       (e)=(a*d)</t>
  </si>
  <si>
    <t>Exoneración  de IRAE  
(en UI)               (f)=(c-e)</t>
  </si>
  <si>
    <t>SALDO Exonerable
(en UI)</t>
  </si>
  <si>
    <t xml:space="preserve">Para obtener el cálculo de exoneración de IRAE que la empresa podrá utilizar debe completar las celdas habilitadas con la proyección de su renta </t>
  </si>
  <si>
    <t xml:space="preserve">correspondientes a futuros ejercicios fiscales.  </t>
  </si>
  <si>
    <t>(En hoja Indicadores sectoriales)</t>
  </si>
  <si>
    <t>EN PARQUE INDUSTRIAL</t>
  </si>
  <si>
    <t>INVERSIÓN EN PARQUE INDUSTRIAL EN UI</t>
  </si>
  <si>
    <t>SECCIÓN 1 - CARACTERÍSTICAS DE LA EMPRESA</t>
  </si>
  <si>
    <t>SECCIÓN 2 - MONTO DEL PROYECTO DE INVERSIÓN</t>
  </si>
  <si>
    <t>SECCIÓN 3 - INDICADORES</t>
  </si>
  <si>
    <t>SECCIÓN 4 - MATRIZ DE INDICADORES – EXONERACIÓN DE IRAE</t>
  </si>
  <si>
    <t xml:space="preserve">Exp. en millones de U$S 
/ (0,2 * (IEU$S) ^ 2/3) 
</t>
  </si>
  <si>
    <t>Link al BCU (Tipo de Cambio U$S)</t>
  </si>
  <si>
    <t>1 - CÁLCULO DEL BENEFICIO ADICIONAL EN EXONERACIÓN DE IRAE</t>
  </si>
  <si>
    <t>Fecha de presentación del proyecto</t>
  </si>
  <si>
    <t>TOTAL INVERSIÓN (EN UI)</t>
  </si>
  <si>
    <t>Puntaje final de la Matriz de Indicadores:</t>
  </si>
  <si>
    <t>Porcentaje de Exoneración de IRAE</t>
  </si>
  <si>
    <t>Porcentaje de Exoneración de IRAE con beneficio adicional</t>
  </si>
  <si>
    <t>Casos aplicables según tipo de inversión:</t>
  </si>
  <si>
    <t>A)</t>
  </si>
  <si>
    <t>B)</t>
  </si>
  <si>
    <t>C)</t>
  </si>
  <si>
    <t>D)</t>
  </si>
  <si>
    <t>Caso</t>
  </si>
  <si>
    <t>Inversión en UI</t>
  </si>
  <si>
    <t>% de IRAE</t>
  </si>
  <si>
    <t>Monto de Exoneración</t>
  </si>
  <si>
    <t>Exoneración de IRAE sin régimen transitorio:</t>
  </si>
  <si>
    <t>Exoneración de IRAE con régimen transitorio:</t>
  </si>
  <si>
    <t>Incremento total del beneficio de IRAE:</t>
  </si>
  <si>
    <t>Situación inicial</t>
  </si>
  <si>
    <t>Incremento</t>
  </si>
  <si>
    <t>Total</t>
  </si>
  <si>
    <t>Promedio</t>
  </si>
  <si>
    <t>Menores de 25 años</t>
  </si>
  <si>
    <t>Mujeres</t>
  </si>
  <si>
    <t>Discapacitados</t>
  </si>
  <si>
    <t>Rurales</t>
  </si>
  <si>
    <t>Donde ya se tiene operaciones</t>
  </si>
  <si>
    <t>En nueva ubicación</t>
  </si>
  <si>
    <t>Capital departamental</t>
  </si>
  <si>
    <t>Artigas-capital</t>
  </si>
  <si>
    <t>Artigas-resto</t>
  </si>
  <si>
    <t>Cerro Largo-capital</t>
  </si>
  <si>
    <t>Cerro Largo-resto</t>
  </si>
  <si>
    <t>Salto-capital</t>
  </si>
  <si>
    <t>Localización del proyecto</t>
  </si>
  <si>
    <t>Salto-resto</t>
  </si>
  <si>
    <t>Durazno-capital</t>
  </si>
  <si>
    <t>Ubicación</t>
  </si>
  <si>
    <t>Durazno-resto</t>
  </si>
  <si>
    <t>Tacuarembó-capital</t>
  </si>
  <si>
    <t>Tacuarembó-resto</t>
  </si>
  <si>
    <t>Rivera-capital</t>
  </si>
  <si>
    <t>Rivera-resto</t>
  </si>
  <si>
    <t>Treinta y Tres-capital</t>
  </si>
  <si>
    <t>Treinta y Tres-resto</t>
  </si>
  <si>
    <t>Paysandú-capital</t>
  </si>
  <si>
    <t>Paysandú-resto</t>
  </si>
  <si>
    <t xml:space="preserve">3.5 - INVERSIÓN EN INVESTIGACIÓN Y DESARROLLO E INNOVACIÓN (I+D+I) </t>
  </si>
  <si>
    <t>Lavalleja-capital</t>
  </si>
  <si>
    <t>Lavalleja-resto</t>
  </si>
  <si>
    <t>Soriano-capital</t>
  </si>
  <si>
    <t>INVERSIÓN EN I+D+I (en UI)</t>
  </si>
  <si>
    <t>Soriano-resto</t>
  </si>
  <si>
    <t>Rocha-capital</t>
  </si>
  <si>
    <t>Rocha-resto</t>
  </si>
  <si>
    <t>3.6 - INDICADORES SECTORIALES</t>
  </si>
  <si>
    <t>Florida-capital</t>
  </si>
  <si>
    <t>Florida-resto</t>
  </si>
  <si>
    <t>Canelones-capital</t>
  </si>
  <si>
    <t>Canelones-resto</t>
  </si>
  <si>
    <t>Río Negro-capital</t>
  </si>
  <si>
    <t>Río Negro-resto</t>
  </si>
  <si>
    <t>San José-capital</t>
  </si>
  <si>
    <t>San José-resto</t>
  </si>
  <si>
    <t>Flores-capital</t>
  </si>
  <si>
    <t>Generación de empleo</t>
  </si>
  <si>
    <t>Flores-resto</t>
  </si>
  <si>
    <t>Aumento de exportaciones</t>
  </si>
  <si>
    <t>Colonia-capital</t>
  </si>
  <si>
    <t>Colonia-resto</t>
  </si>
  <si>
    <t>Tecnologías limpias</t>
  </si>
  <si>
    <t>Maldonado-capital</t>
  </si>
  <si>
    <t>Investigación, desarrollo e innovación</t>
  </si>
  <si>
    <t>Maldonado-resto</t>
  </si>
  <si>
    <t xml:space="preserve">En caso de existir varias localizaciones </t>
  </si>
  <si>
    <t>Puntaje ponderado</t>
  </si>
  <si>
    <t>FACTURACIÓN ANUAL (en UI)</t>
  </si>
  <si>
    <t xml:space="preserve">Empleo incremental / (IEUI) ^ 1/2 </t>
  </si>
  <si>
    <t>Bienes</t>
  </si>
  <si>
    <t>Servicios</t>
  </si>
  <si>
    <t>Promedio Incremental</t>
  </si>
  <si>
    <t>En caso de existir una única ubicación</t>
  </si>
  <si>
    <t>(*) 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</si>
  <si>
    <t>Calificación</t>
  </si>
  <si>
    <t>Monto de inversión asociado a la producción del producto en UI</t>
  </si>
  <si>
    <t>1.2 SECTORES Y TECNOLOGÍAS ESTRATÉGICOS</t>
  </si>
  <si>
    <t>Oferta - Inversión en sectores/ disciplinas</t>
  </si>
  <si>
    <t>Sector</t>
  </si>
  <si>
    <t>Monto de Inversión en UI</t>
  </si>
  <si>
    <t>Demanda - Incorporación de nuevas tecnologías</t>
  </si>
  <si>
    <t>Puntaje del indicador:</t>
  </si>
  <si>
    <t>Biotecnología</t>
  </si>
  <si>
    <t>Electrónica</t>
  </si>
  <si>
    <t>Nanotecnología</t>
  </si>
  <si>
    <t>Farmacología</t>
  </si>
  <si>
    <t>Diseño</t>
  </si>
  <si>
    <t>Fabricación aditiva</t>
  </si>
  <si>
    <t>Ciencia de los datos y aprendizaje automático</t>
  </si>
  <si>
    <t>Mecatrónica</t>
  </si>
  <si>
    <t>Audiovisual</t>
  </si>
  <si>
    <t>Transformación mecánica madera-generación de vapor</t>
  </si>
  <si>
    <t>1.3 SELLO DE LA INDUSTRIA NACIONAL</t>
  </si>
  <si>
    <t>Clasificación</t>
  </si>
  <si>
    <t>Sello A</t>
  </si>
  <si>
    <t>Sello B</t>
  </si>
  <si>
    <t>Sello C</t>
  </si>
  <si>
    <t>1.4 FORMACIÓN CONTÍNUA Y CAPACITACIÓN</t>
  </si>
  <si>
    <t>En caso de utilizar 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</si>
  <si>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</si>
  <si>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</si>
  <si>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</si>
  <si>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</si>
  <si>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5</t>
  </si>
  <si>
    <t>Total trabajadores capacitados</t>
  </si>
  <si>
    <t>Porcentaje de trabajadores a capacitar</t>
  </si>
  <si>
    <t>En caso de no utilizar el indicador Generación de Empleo exponer la Situación Inicial de empleos</t>
  </si>
  <si>
    <t>Trabajadores a capacitar             Ejercicio 4</t>
  </si>
  <si>
    <t>1.5 ENERGÍAS RENOVABLES DE VANGUARDIA</t>
  </si>
  <si>
    <t>Total de inversiones asociada en UI</t>
  </si>
  <si>
    <t>1.6 DESARROLLO DEL MERCADO DE CAPITALES</t>
  </si>
  <si>
    <t>Fuente de financiamiento</t>
  </si>
  <si>
    <t>Monto de inversión en UI</t>
  </si>
  <si>
    <t>Emisión de acciones o certificados de participación a través del mercado local de valores</t>
  </si>
  <si>
    <t>Emisión de títulos de deuda en el mercado local</t>
  </si>
  <si>
    <t>Puntaje Generación de Empleo requerido por sucursal</t>
  </si>
  <si>
    <t>Ejercicio 1</t>
  </si>
  <si>
    <t>Ejercicio 2</t>
  </si>
  <si>
    <t>IEUI = Inversión elegible en millones de UI; IEU$S = Inversión elegible en millones de dólares.</t>
  </si>
  <si>
    <t>Puntajes en Artículo 8º  - Decreto Nº 143/018</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</si>
  <si>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</si>
  <si>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</si>
  <si>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a 40 hs.</t>
  </si>
  <si>
    <t xml:space="preserve">Ejercicio 1 </t>
  </si>
  <si>
    <t>TIPO DE CAMBIO ($/US$)</t>
  </si>
  <si>
    <t>INDUSTRIA</t>
  </si>
  <si>
    <t>Inversión entre el 1-03-2018 y el 28-02-2019 (en UI)</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</si>
  <si>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</si>
  <si>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</si>
  <si>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</si>
  <si>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</si>
  <si>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</si>
  <si>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</si>
  <si>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</si>
  <si>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</si>
  <si>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</si>
  <si>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*Puntaje condicionado al cumplimiento del incremento del empleo requerido.</t>
  </si>
  <si>
    <t>Puntaje condicionado al cumplimiento del incremento del empleo requerido.</t>
  </si>
  <si>
    <t>Ejercicio 3</t>
  </si>
  <si>
    <t>Ejercicio 4</t>
  </si>
  <si>
    <t>Ejercicio 5</t>
  </si>
  <si>
    <t>3.4 - INVERSIÓN EN UTILIZACIÓN DE TECNOLOGÍAS LIMPIAS (T+L)</t>
  </si>
  <si>
    <t>INVERSIÓN EN T+L (en UI)</t>
  </si>
  <si>
    <t>1 punto = 5% de T+L en total invertido</t>
  </si>
  <si>
    <t>1 punto = 5% de I+D+i en total invertido</t>
  </si>
  <si>
    <t>Ver Criterios de elegibilidad de los proyectos de inversión.      Sección 3.2</t>
  </si>
  <si>
    <t>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</si>
</sst>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000"/>
    <numFmt numFmtId="166" formatCode="_ * #,##0_ ;_ * \-#,##0_ ;_ * &quot;-&quot;??_ ;_ @_ "/>
    <numFmt numFmtId="167" formatCode="0.0"/>
  </numFmts>
  <fonts count="40"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3"/>
      <name val="Arial"/>
      <family val="2"/>
    </font>
    <font>
      <b/>
      <i/>
      <u/>
      <sz val="10"/>
      <name val="Arial"/>
      <family val="2"/>
    </font>
    <font>
      <u/>
      <sz val="10"/>
      <name val="Arial"/>
      <family val="2"/>
    </font>
    <font>
      <i/>
      <sz val="10"/>
      <name val="Arial"/>
      <family val="2"/>
    </font>
    <font>
      <b/>
      <sz val="12"/>
      <color indexed="9"/>
      <name val="Arial"/>
      <family val="2"/>
    </font>
    <font>
      <sz val="10"/>
      <color indexed="10"/>
      <name val="Arial"/>
      <family val="2"/>
    </font>
    <font>
      <u/>
      <sz val="10"/>
      <color indexed="10"/>
      <name val="Arial"/>
      <family val="2"/>
    </font>
    <font>
      <b/>
      <i/>
      <sz val="10"/>
      <name val="Arial"/>
      <family val="2"/>
    </font>
    <font>
      <b/>
      <sz val="14"/>
      <color indexed="23"/>
      <name val="Arial"/>
      <family val="2"/>
    </font>
    <font>
      <sz val="10"/>
      <color indexed="23"/>
      <name val="Arial"/>
      <family val="2"/>
    </font>
    <font>
      <sz val="10"/>
      <color indexed="23"/>
      <name val="Arial"/>
      <family val="2"/>
    </font>
    <font>
      <b/>
      <sz val="11"/>
      <name val="Arial"/>
      <family val="2"/>
    </font>
    <font>
      <sz val="10"/>
      <color theme="0"/>
      <name val="Arial"/>
      <family val="2"/>
    </font>
    <font>
      <b/>
      <sz val="12"/>
      <color theme="0"/>
      <name val="Arial"/>
      <family val="2"/>
    </font>
    <font>
      <sz val="10"/>
      <color rgb="FFC00000"/>
      <name val="Arial"/>
      <family val="2"/>
    </font>
    <font>
      <b/>
      <sz val="10"/>
      <color rgb="FFC00000"/>
      <name val="Arial"/>
      <family val="2"/>
    </font>
    <font>
      <sz val="10"/>
      <color rgb="FFFF0000"/>
      <name val="Arial"/>
      <family val="2"/>
    </font>
    <font>
      <sz val="10"/>
      <color theme="1"/>
      <name val="Arial"/>
      <family val="2"/>
    </font>
    <font>
      <sz val="10"/>
      <color rgb="FF0000FF"/>
      <name val="Arial"/>
      <family val="2"/>
    </font>
    <font>
      <sz val="10"/>
      <color theme="2"/>
      <name val="Arial"/>
      <family val="2"/>
    </font>
    <font>
      <b/>
      <sz val="10"/>
      <color rgb="FFFF0000"/>
      <name val="Arial"/>
      <family val="2"/>
    </font>
    <font>
      <b/>
      <sz val="11"/>
      <color rgb="FFFF0000"/>
      <name val="Arial"/>
      <family val="2"/>
    </font>
    <font>
      <sz val="11"/>
      <name val="Arial"/>
      <family val="2"/>
    </font>
    <font>
      <b/>
      <sz val="16"/>
      <color indexed="23"/>
      <name val="Arial"/>
      <family val="2"/>
    </font>
    <font>
      <sz val="14"/>
      <name val="Arial"/>
      <family val="2"/>
    </font>
    <font>
      <b/>
      <i/>
      <sz val="14"/>
      <name val="Arial"/>
      <family val="2"/>
    </font>
    <font>
      <i/>
      <sz val="14"/>
      <name val="Arial"/>
      <family val="2"/>
    </font>
    <font>
      <b/>
      <sz val="10"/>
      <color theme="1"/>
      <name val="Arial"/>
      <family val="2"/>
    </font>
    <font>
      <b/>
      <sz val="14"/>
      <color indexed="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cellStyleXfs>
  <cellXfs count="444">
    <xf numFmtId="0" fontId="0" fillId="0" borderId="0" xfId="0"/>
    <xf numFmtId="0" fontId="3" fillId="2" borderId="1" xfId="0" applyFont="1" applyFill="1" applyBorder="1" applyProtection="1"/>
    <xf numFmtId="0" fontId="3" fillId="2" borderId="0" xfId="0" applyFont="1" applyFill="1" applyBorder="1" applyProtection="1"/>
    <xf numFmtId="0" fontId="0" fillId="2" borderId="0" xfId="0" applyFill="1" applyBorder="1" applyProtection="1"/>
    <xf numFmtId="0" fontId="3" fillId="3" borderId="0" xfId="0" applyFont="1" applyFill="1" applyProtection="1"/>
    <xf numFmtId="0" fontId="0" fillId="2" borderId="1" xfId="0" applyFill="1" applyBorder="1" applyProtection="1"/>
    <xf numFmtId="0" fontId="0" fillId="2" borderId="2" xfId="0" applyFill="1" applyBorder="1" applyProtection="1"/>
    <xf numFmtId="0" fontId="0" fillId="3" borderId="0" xfId="0" applyFill="1" applyProtection="1"/>
    <xf numFmtId="0" fontId="5" fillId="2" borderId="0" xfId="0" applyFont="1" applyFill="1" applyBorder="1" applyProtection="1"/>
    <xf numFmtId="0" fontId="3" fillId="2" borderId="0" xfId="0" applyFont="1" applyFill="1" applyBorder="1" applyAlignment="1" applyProtection="1">
      <alignment horizontal="center"/>
    </xf>
    <xf numFmtId="0" fontId="15" fillId="2" borderId="1" xfId="0" applyFont="1" applyFill="1" applyBorder="1" applyProtection="1"/>
    <xf numFmtId="0" fontId="11" fillId="2" borderId="0" xfId="0" applyNumberFormat="1" applyFont="1" applyFill="1" applyBorder="1" applyProtection="1"/>
    <xf numFmtId="0" fontId="16" fillId="2" borderId="0" xfId="0" applyFont="1" applyFill="1" applyBorder="1" applyProtection="1"/>
    <xf numFmtId="0" fontId="12" fillId="2" borderId="0" xfId="0" applyFont="1" applyFill="1" applyBorder="1" applyProtection="1"/>
    <xf numFmtId="0" fontId="15" fillId="2" borderId="0" xfId="0" applyFont="1" applyFill="1" applyBorder="1" applyProtection="1"/>
    <xf numFmtId="0" fontId="15" fillId="3" borderId="0" xfId="0" applyFont="1" applyFill="1" applyProtection="1"/>
    <xf numFmtId="0" fontId="17" fillId="2" borderId="0" xfId="0" applyNumberFormat="1" applyFont="1" applyFill="1" applyBorder="1" applyProtection="1"/>
    <xf numFmtId="0" fontId="1" fillId="2" borderId="0" xfId="0" applyFon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4" fillId="4" borderId="1" xfId="0" applyFont="1" applyFill="1" applyBorder="1" applyProtection="1"/>
    <xf numFmtId="0" fontId="14" fillId="4" borderId="0" xfId="0" applyFont="1" applyFill="1" applyBorder="1" applyProtection="1"/>
    <xf numFmtId="0" fontId="14" fillId="4" borderId="2" xfId="0" applyFont="1" applyFill="1" applyBorder="1" applyProtection="1"/>
    <xf numFmtId="0" fontId="14" fillId="3" borderId="0" xfId="0" applyFont="1" applyFill="1" applyProtection="1"/>
    <xf numFmtId="0" fontId="8" fillId="2" borderId="1" xfId="0" applyFont="1" applyFill="1" applyBorder="1" applyProtection="1"/>
    <xf numFmtId="0" fontId="8" fillId="2" borderId="0" xfId="0" applyFont="1" applyFill="1" applyBorder="1" applyProtection="1"/>
    <xf numFmtId="0" fontId="8" fillId="2" borderId="2" xfId="0" applyFont="1" applyFill="1" applyBorder="1" applyProtection="1"/>
    <xf numFmtId="0" fontId="8" fillId="3" borderId="0" xfId="0" applyFont="1" applyFill="1" applyProtection="1"/>
    <xf numFmtId="0" fontId="0" fillId="2" borderId="0" xfId="0" applyFill="1" applyBorder="1" applyAlignment="1" applyProtection="1">
      <alignment horizontal="center"/>
    </xf>
    <xf numFmtId="0" fontId="4" fillId="2" borderId="0" xfId="0" applyFont="1" applyFill="1" applyBorder="1" applyProtection="1"/>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4" fillId="2" borderId="0" xfId="0" applyFont="1" applyFill="1" applyBorder="1" applyAlignment="1" applyProtection="1"/>
    <xf numFmtId="0" fontId="1" fillId="2" borderId="1"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10" fontId="0" fillId="2" borderId="0" xfId="0" applyNumberFormat="1" applyFill="1" applyBorder="1" applyAlignment="1" applyProtection="1">
      <alignment horizontal="center"/>
    </xf>
    <xf numFmtId="0" fontId="0" fillId="2" borderId="22" xfId="0" applyFill="1" applyBorder="1"/>
    <xf numFmtId="0" fontId="0" fillId="2" borderId="23" xfId="0" applyFill="1" applyBorder="1"/>
    <xf numFmtId="3" fontId="0" fillId="2" borderId="7" xfId="0" applyNumberFormat="1" applyFill="1" applyBorder="1" applyAlignment="1" applyProtection="1">
      <alignment horizontal="center"/>
    </xf>
    <xf numFmtId="0" fontId="0" fillId="2" borderId="4" xfId="0" applyFill="1" applyBorder="1"/>
    <xf numFmtId="0" fontId="0" fillId="2" borderId="5" xfId="0" applyFill="1" applyBorder="1"/>
    <xf numFmtId="0" fontId="0" fillId="2" borderId="6" xfId="0" applyFill="1" applyBorder="1"/>
    <xf numFmtId="0" fontId="0" fillId="3" borderId="0" xfId="0" applyFill="1"/>
    <xf numFmtId="0" fontId="0" fillId="2" borderId="1" xfId="0" applyFill="1" applyBorder="1"/>
    <xf numFmtId="0" fontId="0" fillId="2" borderId="0" xfId="0" applyFill="1" applyBorder="1"/>
    <xf numFmtId="0" fontId="0" fillId="2" borderId="2"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18" fillId="2" borderId="0" xfId="0" applyFont="1" applyFill="1" applyBorder="1"/>
    <xf numFmtId="0" fontId="19" fillId="2" borderId="0" xfId="0" applyFont="1" applyFill="1" applyBorder="1"/>
    <xf numFmtId="0" fontId="0" fillId="2" borderId="21" xfId="0" applyFill="1" applyBorder="1"/>
    <xf numFmtId="1" fontId="0" fillId="2" borderId="7" xfId="0" applyNumberFormat="1" applyFill="1" applyBorder="1" applyAlignment="1" applyProtection="1">
      <alignment horizontal="center"/>
    </xf>
    <xf numFmtId="1" fontId="15" fillId="3" borderId="0" xfId="0" applyNumberFormat="1" applyFont="1" applyFill="1" applyProtection="1"/>
    <xf numFmtId="0" fontId="21" fillId="3" borderId="10" xfId="0" applyFont="1" applyFill="1" applyBorder="1" applyAlignment="1" applyProtection="1">
      <alignment horizontal="center"/>
    </xf>
    <xf numFmtId="0" fontId="21" fillId="3" borderId="12" xfId="0" applyFont="1" applyFill="1" applyBorder="1" applyAlignment="1" applyProtection="1">
      <alignment horizontal="center" wrapText="1"/>
    </xf>
    <xf numFmtId="0" fontId="20" fillId="0" borderId="24" xfId="0" applyFont="1" applyBorder="1" applyAlignment="1" applyProtection="1">
      <alignment horizontal="center"/>
    </xf>
    <xf numFmtId="0" fontId="20" fillId="0" borderId="25" xfId="0" applyFont="1" applyBorder="1" applyAlignment="1" applyProtection="1">
      <alignment horizontal="center"/>
    </xf>
    <xf numFmtId="0" fontId="20" fillId="0" borderId="26" xfId="0" applyFont="1" applyBorder="1" applyAlignment="1" applyProtection="1">
      <alignment horizont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20" fillId="0" borderId="14" xfId="0" applyFont="1" applyBorder="1" applyAlignment="1" applyProtection="1">
      <alignment horizontal="center"/>
    </xf>
    <xf numFmtId="164" fontId="20" fillId="0" borderId="14" xfId="2" applyNumberFormat="1" applyFont="1" applyFill="1" applyBorder="1" applyAlignment="1" applyProtection="1">
      <alignment horizontal="center"/>
    </xf>
    <xf numFmtId="9" fontId="19" fillId="0" borderId="14" xfId="4" applyFont="1" applyBorder="1" applyAlignment="1" applyProtection="1">
      <alignment horizontal="center" vertical="center"/>
    </xf>
    <xf numFmtId="164" fontId="19" fillId="0" borderId="14" xfId="2" applyNumberFormat="1" applyFont="1" applyBorder="1" applyAlignment="1" applyProtection="1">
      <alignment horizontal="center" vertical="center"/>
    </xf>
    <xf numFmtId="3" fontId="19" fillId="0" borderId="14" xfId="2" applyNumberFormat="1" applyFont="1" applyBorder="1" applyAlignment="1" applyProtection="1">
      <alignment horizontal="center" vertical="center"/>
    </xf>
    <xf numFmtId="0" fontId="20" fillId="0" borderId="16" xfId="0" applyFont="1" applyBorder="1" applyAlignment="1" applyProtection="1">
      <alignment horizontal="center"/>
    </xf>
    <xf numFmtId="9" fontId="19" fillId="0" borderId="16" xfId="4" applyFont="1" applyBorder="1" applyAlignment="1" applyProtection="1">
      <alignment horizontal="center" vertical="center"/>
    </xf>
    <xf numFmtId="164" fontId="19" fillId="0" borderId="16" xfId="2" applyNumberFormat="1" applyFont="1" applyBorder="1" applyAlignment="1" applyProtection="1">
      <alignment horizontal="center" vertical="center"/>
    </xf>
    <xf numFmtId="3" fontId="19" fillId="0" borderId="16" xfId="2" applyNumberFormat="1" applyFont="1" applyBorder="1" applyAlignment="1" applyProtection="1">
      <alignment horizontal="center" vertical="center"/>
    </xf>
    <xf numFmtId="164" fontId="20" fillId="5" borderId="27" xfId="2" applyNumberFormat="1" applyFont="1" applyFill="1" applyBorder="1" applyAlignment="1" applyProtection="1">
      <alignment horizontal="center"/>
      <protection locked="0"/>
    </xf>
    <xf numFmtId="164" fontId="20" fillId="5" borderId="28" xfId="2" applyNumberFormat="1" applyFont="1" applyFill="1" applyBorder="1" applyAlignment="1" applyProtection="1">
      <alignment horizontal="center"/>
      <protection locked="0"/>
    </xf>
    <xf numFmtId="164" fontId="20" fillId="5" borderId="29" xfId="2" applyNumberFormat="1" applyFont="1" applyFill="1" applyBorder="1" applyAlignment="1" applyProtection="1">
      <alignment horizontal="center"/>
      <protection locked="0"/>
    </xf>
    <xf numFmtId="0" fontId="0" fillId="2" borderId="0" xfId="0" applyFill="1" applyBorder="1" applyAlignment="1" applyProtection="1">
      <alignment horizontal="center" vertical="center"/>
    </xf>
    <xf numFmtId="0" fontId="3" fillId="5"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3" fontId="3" fillId="5" borderId="7" xfId="2"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protection locked="0"/>
    </xf>
    <xf numFmtId="165" fontId="3" fillId="5" borderId="7" xfId="0" applyNumberFormat="1" applyFont="1" applyFill="1" applyBorder="1" applyAlignment="1" applyProtection="1">
      <alignment horizontal="center" vertical="center"/>
      <protection locked="0"/>
    </xf>
    <xf numFmtId="3" fontId="3" fillId="5" borderId="7" xfId="2" applyNumberFormat="1" applyFont="1" applyFill="1" applyBorder="1" applyAlignment="1" applyProtection="1">
      <alignment horizontal="center"/>
      <protection locked="0"/>
    </xf>
    <xf numFmtId="9" fontId="1" fillId="2" borderId="14" xfId="4"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0" fillId="2" borderId="0" xfId="0" applyFill="1" applyBorder="1" applyProtection="1">
      <protection hidden="1"/>
    </xf>
    <xf numFmtId="0" fontId="3" fillId="2" borderId="7" xfId="0" applyFont="1" applyFill="1" applyBorder="1" applyAlignment="1" applyProtection="1">
      <alignment horizontal="center"/>
      <protection hidden="1"/>
    </xf>
    <xf numFmtId="2" fontId="3" fillId="2" borderId="7" xfId="0" applyNumberFormat="1" applyFont="1" applyFill="1" applyBorder="1" applyAlignment="1" applyProtection="1">
      <alignment horizontal="center"/>
      <protection hidden="1"/>
    </xf>
    <xf numFmtId="2" fontId="3" fillId="2" borderId="32" xfId="0" applyNumberFormat="1" applyFont="1" applyFill="1" applyBorder="1" applyAlignment="1" applyProtection="1">
      <alignment horizontal="center" vertical="center" wrapText="1"/>
      <protection hidden="1"/>
    </xf>
    <xf numFmtId="0" fontId="0" fillId="2" borderId="0" xfId="0" applyFill="1" applyBorder="1" applyAlignment="1" applyProtection="1">
      <protection hidden="1"/>
    </xf>
    <xf numFmtId="10" fontId="10"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13" fillId="2" borderId="0" xfId="0" applyFont="1" applyFill="1" applyBorder="1" applyProtection="1">
      <protection hidden="1"/>
    </xf>
    <xf numFmtId="0" fontId="3" fillId="2" borderId="0" xfId="0" applyFont="1" applyFill="1" applyBorder="1" applyProtection="1">
      <protection hidden="1"/>
    </xf>
    <xf numFmtId="1" fontId="0" fillId="2" borderId="7" xfId="0" applyNumberFormat="1" applyFill="1" applyBorder="1" applyAlignment="1" applyProtection="1">
      <alignment horizontal="center"/>
      <protection hidden="1"/>
    </xf>
    <xf numFmtId="0" fontId="9" fillId="2" borderId="0" xfId="1" applyFill="1" applyBorder="1" applyAlignment="1" applyProtection="1">
      <protection locked="0" hidden="1"/>
    </xf>
    <xf numFmtId="0" fontId="1" fillId="2"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locked="0"/>
    </xf>
    <xf numFmtId="0" fontId="5" fillId="2" borderId="36" xfId="0" applyFont="1" applyFill="1" applyBorder="1" applyAlignment="1" applyProtection="1">
      <alignment horizontal="center"/>
    </xf>
    <xf numFmtId="0" fontId="5" fillId="2" borderId="37" xfId="0" applyFont="1" applyFill="1" applyBorder="1" applyAlignment="1" applyProtection="1">
      <alignment horizontal="center"/>
    </xf>
    <xf numFmtId="0" fontId="5" fillId="2" borderId="38" xfId="0" applyFont="1" applyFill="1" applyBorder="1" applyAlignment="1" applyProtection="1">
      <alignment horizontal="center"/>
    </xf>
    <xf numFmtId="3" fontId="3" fillId="5" borderId="39" xfId="0" applyNumberFormat="1" applyFont="1" applyFill="1" applyBorder="1" applyAlignment="1" applyProtection="1">
      <alignment horizontal="center" vertical="center"/>
      <protection locked="0"/>
    </xf>
    <xf numFmtId="3" fontId="3" fillId="5" borderId="25" xfId="0" applyNumberFormat="1" applyFont="1" applyFill="1" applyBorder="1" applyAlignment="1" applyProtection="1">
      <alignment horizontal="center" vertical="center"/>
      <protection locked="0"/>
    </xf>
    <xf numFmtId="3" fontId="3" fillId="5" borderId="26"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xf>
    <xf numFmtId="0" fontId="1" fillId="2" borderId="0" xfId="0" applyFont="1" applyFill="1" applyBorder="1" applyAlignment="1" applyProtection="1">
      <alignment horizontal="left" indent="4"/>
      <protection hidden="1"/>
    </xf>
    <xf numFmtId="3" fontId="3" fillId="2" borderId="7" xfId="0" applyNumberFormat="1"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0" fontId="3" fillId="0" borderId="14" xfId="6" applyFont="1" applyFill="1" applyBorder="1"/>
    <xf numFmtId="0" fontId="1" fillId="0" borderId="33" xfId="6" applyFont="1" applyFill="1" applyBorder="1"/>
    <xf numFmtId="0" fontId="3" fillId="2" borderId="25" xfId="0" applyFont="1" applyFill="1" applyBorder="1" applyAlignment="1" applyProtection="1">
      <alignment horizontal="center" vertical="center"/>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0" borderId="16" xfId="6" applyFont="1" applyFill="1" applyBorder="1"/>
    <xf numFmtId="0" fontId="3" fillId="5" borderId="52"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0" borderId="19" xfId="6" applyFont="1" applyFill="1" applyBorder="1"/>
    <xf numFmtId="0" fontId="3" fillId="0" borderId="34" xfId="6" applyFont="1" applyFill="1" applyBorder="1"/>
    <xf numFmtId="0" fontId="3" fillId="2" borderId="0" xfId="0" applyFont="1" applyFill="1" applyBorder="1" applyAlignment="1" applyProtection="1">
      <alignment horizontal="left"/>
    </xf>
    <xf numFmtId="0" fontId="1" fillId="3" borderId="0" xfId="0" applyFont="1" applyFill="1" applyProtection="1"/>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2" fontId="1" fillId="2" borderId="14" xfId="4" applyNumberFormat="1" applyFont="1" applyFill="1" applyBorder="1" applyAlignment="1" applyProtection="1">
      <alignment horizontal="center" vertical="center"/>
      <protection hidden="1"/>
    </xf>
    <xf numFmtId="2" fontId="1" fillId="2" borderId="30" xfId="0" applyNumberFormat="1"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xf>
    <xf numFmtId="9" fontId="1" fillId="2" borderId="16" xfId="4" applyFont="1" applyFill="1" applyBorder="1" applyAlignment="1" applyProtection="1">
      <alignment horizontal="center" vertical="center"/>
    </xf>
    <xf numFmtId="2" fontId="1" fillId="2" borderId="33" xfId="4"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9" fontId="1" fillId="2" borderId="16" xfId="4"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2" fontId="1" fillId="2" borderId="19" xfId="0" applyNumberFormat="1" applyFont="1" applyFill="1" applyBorder="1" applyAlignment="1" applyProtection="1">
      <alignment horizontal="center" vertical="center"/>
      <protection hidden="1"/>
    </xf>
    <xf numFmtId="9" fontId="1" fillId="2" borderId="19" xfId="4" applyFont="1" applyFill="1" applyBorder="1" applyAlignment="1" applyProtection="1">
      <alignment horizontal="center" vertical="center"/>
    </xf>
    <xf numFmtId="2" fontId="1" fillId="2" borderId="34" xfId="4" applyNumberFormat="1" applyFont="1" applyFill="1" applyBorder="1" applyAlignment="1" applyProtection="1">
      <alignment horizontal="center" vertical="center"/>
      <protection hidden="1"/>
    </xf>
    <xf numFmtId="0" fontId="1" fillId="2" borderId="0" xfId="0" applyFont="1" applyFill="1" applyBorder="1" applyProtection="1">
      <protection hidden="1"/>
    </xf>
    <xf numFmtId="0" fontId="0" fillId="2" borderId="2" xfId="0" applyFill="1" applyBorder="1" applyProtection="1">
      <protection hidden="1"/>
    </xf>
    <xf numFmtId="10" fontId="0" fillId="0" borderId="7" xfId="4" applyNumberFormat="1" applyFont="1" applyFill="1" applyBorder="1" applyAlignment="1" applyProtection="1">
      <alignment horizontal="center"/>
      <protection hidden="1"/>
    </xf>
    <xf numFmtId="3" fontId="0" fillId="2" borderId="7" xfId="0" applyNumberFormat="1" applyFill="1" applyBorder="1" applyAlignment="1" applyProtection="1">
      <alignment horizontal="center"/>
      <protection hidden="1"/>
    </xf>
    <xf numFmtId="1" fontId="10" fillId="2" borderId="0" xfId="0" applyNumberFormat="1" applyFont="1" applyFill="1" applyBorder="1" applyAlignment="1" applyProtection="1">
      <alignment horizontal="right"/>
      <protection hidden="1"/>
    </xf>
    <xf numFmtId="0" fontId="0" fillId="3" borderId="0" xfId="0" applyFill="1" applyBorder="1" applyProtection="1"/>
    <xf numFmtId="1" fontId="3" fillId="2"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protection hidden="1"/>
    </xf>
    <xf numFmtId="0" fontId="3" fillId="2" borderId="19" xfId="0" applyFont="1" applyFill="1" applyBorder="1" applyProtection="1"/>
    <xf numFmtId="167" fontId="3" fillId="2" borderId="7" xfId="0" applyNumberFormat="1" applyFont="1" applyFill="1" applyBorder="1" applyProtection="1"/>
    <xf numFmtId="167" fontId="3" fillId="2" borderId="0" xfId="0" applyNumberFormat="1" applyFont="1" applyFill="1" applyBorder="1" applyProtection="1"/>
    <xf numFmtId="0" fontId="3" fillId="2" borderId="14" xfId="0" applyFont="1" applyFill="1" applyBorder="1" applyProtection="1"/>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3" borderId="0" xfId="0" applyFill="1" applyAlignment="1" applyProtection="1">
      <alignment horizontal="center" vertical="center"/>
    </xf>
    <xf numFmtId="0" fontId="3" fillId="2" borderId="2" xfId="0" applyFont="1" applyFill="1" applyBorder="1" applyAlignment="1" applyProtection="1">
      <alignment horizontal="center"/>
      <protection hidden="1"/>
    </xf>
    <xf numFmtId="0" fontId="3" fillId="0" borderId="16" xfId="0" applyFont="1" applyFill="1" applyBorder="1" applyAlignment="1">
      <alignment horizontal="center" vertical="top" wrapText="1"/>
    </xf>
    <xf numFmtId="166" fontId="1" fillId="0" borderId="17" xfId="2" applyNumberFormat="1" applyFont="1" applyFill="1" applyBorder="1"/>
    <xf numFmtId="166" fontId="1" fillId="0" borderId="33" xfId="2" applyNumberFormat="1" applyFont="1" applyFill="1" applyBorder="1"/>
    <xf numFmtId="166" fontId="1" fillId="0" borderId="20" xfId="2" applyNumberFormat="1" applyFont="1" applyFill="1" applyBorder="1"/>
    <xf numFmtId="166" fontId="1" fillId="0" borderId="34" xfId="2" applyNumberFormat="1" applyFont="1" applyFill="1" applyBorder="1"/>
    <xf numFmtId="166" fontId="1" fillId="0" borderId="19" xfId="2" applyNumberFormat="1" applyFont="1" applyFill="1" applyBorder="1" applyAlignment="1">
      <alignment vertical="top" wrapText="1"/>
    </xf>
    <xf numFmtId="0" fontId="3" fillId="2" borderId="3" xfId="0" applyFont="1" applyFill="1" applyBorder="1" applyAlignment="1" applyProtection="1">
      <alignment horizontal="center"/>
    </xf>
    <xf numFmtId="0" fontId="11" fillId="2" borderId="2" xfId="0" applyNumberFormat="1" applyFont="1" applyFill="1" applyBorder="1" applyAlignment="1" applyProtection="1">
      <alignment horizontal="center"/>
    </xf>
    <xf numFmtId="2" fontId="3" fillId="0" borderId="31" xfId="6" applyNumberFormat="1" applyFont="1"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3" fillId="0" borderId="0" xfId="0" applyFont="1" applyFill="1" applyBorder="1"/>
    <xf numFmtId="0" fontId="0" fillId="0" borderId="22" xfId="0" applyFill="1" applyBorder="1"/>
    <xf numFmtId="0" fontId="0" fillId="0" borderId="5" xfId="0" applyFill="1" applyBorder="1" applyAlignment="1">
      <alignment horizontal="center"/>
    </xf>
    <xf numFmtId="0" fontId="3" fillId="0" borderId="0" xfId="0" applyFont="1" applyFill="1" applyBorder="1" applyAlignment="1">
      <alignment horizontal="left"/>
    </xf>
    <xf numFmtId="0" fontId="0" fillId="0" borderId="22" xfId="0" applyFill="1" applyBorder="1" applyAlignment="1">
      <alignment horizontal="center"/>
    </xf>
    <xf numFmtId="0" fontId="3" fillId="0" borderId="3" xfId="6" applyFont="1" applyFill="1" applyBorder="1"/>
    <xf numFmtId="0" fontId="3" fillId="0" borderId="0" xfId="6" applyFont="1" applyFill="1" applyBorder="1"/>
    <xf numFmtId="2" fontId="3" fillId="0" borderId="0" xfId="6" applyNumberFormat="1" applyFont="1" applyFill="1" applyBorder="1" applyAlignment="1">
      <alignment horizontal="left"/>
    </xf>
    <xf numFmtId="0" fontId="0" fillId="0" borderId="40" xfId="0" applyFill="1" applyBorder="1"/>
    <xf numFmtId="0" fontId="3" fillId="0" borderId="3" xfId="6" applyFont="1" applyFill="1" applyBorder="1" applyAlignment="1">
      <alignment horizontal="center" vertical="center"/>
    </xf>
    <xf numFmtId="0" fontId="1" fillId="0" borderId="34" xfId="6" applyFont="1" applyFill="1" applyBorder="1"/>
    <xf numFmtId="0" fontId="28" fillId="0" borderId="1" xfId="6" applyFont="1" applyFill="1" applyBorder="1"/>
    <xf numFmtId="0" fontId="1" fillId="0" borderId="0" xfId="6" applyFont="1" applyFill="1" applyBorder="1"/>
    <xf numFmtId="0" fontId="0" fillId="0" borderId="33" xfId="0" applyFill="1" applyBorder="1"/>
    <xf numFmtId="0" fontId="1" fillId="0" borderId="0" xfId="6" applyFont="1" applyFill="1" applyBorder="1" applyAlignment="1">
      <alignment wrapText="1"/>
    </xf>
    <xf numFmtId="0" fontId="3" fillId="0" borderId="51" xfId="0" applyFont="1" applyFill="1" applyBorder="1" applyAlignment="1">
      <alignment horizontal="center" vertical="center" wrapText="1"/>
    </xf>
    <xf numFmtId="2" fontId="26" fillId="0" borderId="0" xfId="0" applyNumberFormat="1" applyFont="1" applyFill="1" applyBorder="1" applyAlignment="1">
      <alignment wrapText="1"/>
    </xf>
    <xf numFmtId="0" fontId="29" fillId="0" borderId="0" xfId="0" applyFont="1" applyFill="1" applyBorder="1"/>
    <xf numFmtId="2" fontId="3" fillId="0" borderId="0" xfId="0" applyNumberFormat="1" applyFont="1" applyFill="1" applyBorder="1" applyAlignment="1">
      <alignment horizontal="left"/>
    </xf>
    <xf numFmtId="0" fontId="22" fillId="0" borderId="40" xfId="0" applyFont="1" applyFill="1" applyBorder="1"/>
    <xf numFmtId="0" fontId="3" fillId="2" borderId="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2" borderId="35"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7" borderId="7" xfId="0" applyFont="1" applyFill="1" applyBorder="1" applyAlignment="1" applyProtection="1">
      <alignment horizontal="center" vertical="center"/>
    </xf>
    <xf numFmtId="0" fontId="3" fillId="0" borderId="3" xfId="0" applyFont="1" applyFill="1" applyBorder="1" applyAlignment="1" applyProtection="1">
      <alignment horizontal="center"/>
    </xf>
    <xf numFmtId="2" fontId="3" fillId="0" borderId="7" xfId="0" applyNumberFormat="1" applyFont="1" applyFill="1" applyBorder="1" applyAlignment="1" applyProtection="1">
      <alignment horizontal="center"/>
      <protection hidden="1"/>
    </xf>
    <xf numFmtId="0" fontId="3" fillId="2" borderId="4" xfId="0" applyFont="1" applyFill="1" applyBorder="1" applyAlignment="1" applyProtection="1">
      <alignment horizontal="center" vertical="center" wrapText="1"/>
    </xf>
    <xf numFmtId="0" fontId="3" fillId="0" borderId="4" xfId="6"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8" xfId="6" applyFont="1" applyFill="1" applyBorder="1" applyAlignment="1">
      <alignment horizontal="center" vertical="center" wrapText="1"/>
    </xf>
    <xf numFmtId="0" fontId="3" fillId="0" borderId="59" xfId="6" applyFont="1" applyFill="1" applyBorder="1" applyAlignment="1">
      <alignment horizontal="center" vertical="center" wrapText="1"/>
    </xf>
    <xf numFmtId="0" fontId="3" fillId="2" borderId="7" xfId="0" applyFont="1" applyFill="1" applyBorder="1" applyAlignment="1" applyProtection="1">
      <alignment horizontal="center" wrapText="1"/>
    </xf>
    <xf numFmtId="1" fontId="0" fillId="0" borderId="28" xfId="0" applyNumberFormat="1" applyFill="1" applyBorder="1"/>
    <xf numFmtId="167" fontId="3" fillId="2" borderId="16" xfId="0" applyNumberFormat="1" applyFont="1" applyFill="1" applyBorder="1" applyProtection="1"/>
    <xf numFmtId="0" fontId="3" fillId="0" borderId="1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 fontId="0" fillId="0" borderId="34" xfId="0" applyNumberFormat="1" applyFill="1" applyBorder="1"/>
    <xf numFmtId="0" fontId="3" fillId="0" borderId="3" xfId="0" applyFont="1" applyFill="1" applyBorder="1" applyAlignment="1">
      <alignment horizontal="center" vertical="center" wrapText="1"/>
    </xf>
    <xf numFmtId="0" fontId="30" fillId="2" borderId="0" xfId="0" applyFont="1" applyFill="1" applyBorder="1" applyProtection="1"/>
    <xf numFmtId="0" fontId="1" fillId="0" borderId="19" xfId="0" applyFont="1" applyFill="1" applyBorder="1" applyAlignment="1" applyProtection="1">
      <alignment horizontal="center" vertical="center" wrapText="1"/>
    </xf>
    <xf numFmtId="0" fontId="26" fillId="0" borderId="5" xfId="0" applyFont="1" applyFill="1" applyBorder="1" applyAlignment="1">
      <alignment wrapText="1"/>
    </xf>
    <xf numFmtId="0" fontId="26" fillId="0" borderId="0" xfId="0" applyFont="1" applyFill="1" applyBorder="1" applyAlignment="1">
      <alignment wrapText="1"/>
    </xf>
    <xf numFmtId="0" fontId="28" fillId="0" borderId="5" xfId="6" applyFont="1" applyFill="1" applyBorder="1" applyAlignment="1">
      <alignment wrapText="1"/>
    </xf>
    <xf numFmtId="0" fontId="28" fillId="0" borderId="22" xfId="6" applyFont="1" applyFill="1" applyBorder="1" applyAlignment="1">
      <alignment wrapText="1"/>
    </xf>
    <xf numFmtId="0" fontId="0" fillId="0" borderId="40" xfId="0" applyFill="1" applyBorder="1" applyAlignment="1">
      <alignment wrapText="1"/>
    </xf>
    <xf numFmtId="3" fontId="0" fillId="0" borderId="33" xfId="0" applyNumberFormat="1" applyFill="1" applyBorder="1" applyAlignment="1">
      <alignment wrapText="1"/>
    </xf>
    <xf numFmtId="3" fontId="0" fillId="0" borderId="54" xfId="0" applyNumberFormat="1" applyFill="1" applyBorder="1" applyAlignment="1">
      <alignment wrapText="1"/>
    </xf>
    <xf numFmtId="3" fontId="0" fillId="0" borderId="7" xfId="0" applyNumberFormat="1" applyFill="1" applyBorder="1" applyAlignment="1">
      <alignment wrapText="1"/>
    </xf>
    <xf numFmtId="3" fontId="0" fillId="0" borderId="30" xfId="0" applyNumberFormat="1" applyFill="1" applyBorder="1" applyAlignment="1">
      <alignment wrapText="1"/>
    </xf>
    <xf numFmtId="0" fontId="3" fillId="0"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32" fillId="2" borderId="1" xfId="0" applyFont="1" applyFill="1" applyBorder="1" applyAlignment="1" applyProtection="1">
      <protection hidden="1"/>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protection locked="0"/>
    </xf>
    <xf numFmtId="0" fontId="0" fillId="7" borderId="0" xfId="0" applyFill="1"/>
    <xf numFmtId="0" fontId="33" fillId="2" borderId="0" xfId="0" applyFont="1" applyFill="1" applyBorder="1"/>
    <xf numFmtId="0" fontId="0" fillId="7" borderId="0" xfId="0" applyFill="1" applyProtection="1"/>
    <xf numFmtId="0" fontId="3" fillId="2" borderId="0" xfId="0" applyFont="1" applyFill="1" applyBorder="1" applyAlignment="1" applyProtection="1">
      <alignment horizontal="left" vertical="center" wrapText="1"/>
    </xf>
    <xf numFmtId="0" fontId="3" fillId="0" borderId="58"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167" fontId="3" fillId="2" borderId="58" xfId="0" applyNumberFormat="1" applyFont="1" applyFill="1" applyBorder="1" applyProtection="1"/>
    <xf numFmtId="167" fontId="3" fillId="2" borderId="47" xfId="0" applyNumberFormat="1" applyFont="1" applyFill="1" applyBorder="1" applyProtection="1"/>
    <xf numFmtId="0" fontId="26" fillId="2" borderId="0" xfId="0" applyFont="1" applyFill="1" applyBorder="1" applyProtection="1">
      <protection hidden="1"/>
    </xf>
    <xf numFmtId="1" fontId="3" fillId="0" borderId="7" xfId="0" applyNumberFormat="1" applyFont="1" applyFill="1" applyBorder="1" applyAlignment="1">
      <alignment horizontal="center"/>
    </xf>
    <xf numFmtId="10" fontId="0" fillId="0" borderId="0" xfId="4" applyNumberFormat="1" applyFont="1" applyFill="1" applyBorder="1" applyAlignment="1" applyProtection="1">
      <alignment horizontal="center"/>
      <protection hidden="1"/>
    </xf>
    <xf numFmtId="1" fontId="0" fillId="0" borderId="0" xfId="4" applyNumberFormat="1" applyFont="1" applyFill="1" applyBorder="1" applyAlignment="1" applyProtection="1">
      <alignment horizontal="center"/>
      <protection hidden="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0" borderId="34" xfId="0" applyFont="1" applyFill="1" applyBorder="1" applyAlignment="1">
      <alignmen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2" fontId="37" fillId="0" borderId="31" xfId="0" applyNumberFormat="1" applyFont="1" applyFill="1" applyBorder="1" applyAlignment="1">
      <alignment vertical="center" wrapText="1"/>
    </xf>
    <xf numFmtId="0" fontId="0" fillId="7" borderId="0" xfId="0" applyFill="1" applyBorder="1" applyProtection="1"/>
    <xf numFmtId="0" fontId="26" fillId="7" borderId="0" xfId="0" applyFont="1" applyFill="1" applyBorder="1" applyProtection="1">
      <protection hidden="1"/>
    </xf>
    <xf numFmtId="1" fontId="0" fillId="7" borderId="0" xfId="4" applyNumberFormat="1" applyFont="1" applyFill="1" applyBorder="1" applyAlignment="1" applyProtection="1">
      <alignment horizontal="center"/>
      <protection hidden="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10" fontId="22" fillId="7" borderId="0" xfId="4" applyNumberFormat="1" applyFont="1" applyFill="1" applyBorder="1" applyAlignment="1" applyProtection="1">
      <alignment horizontal="center"/>
      <protection hidden="1"/>
    </xf>
    <xf numFmtId="10" fontId="1" fillId="7" borderId="0" xfId="4" applyNumberFormat="1" applyFont="1" applyFill="1" applyBorder="1" applyAlignment="1" applyProtection="1">
      <alignment horizontal="center"/>
      <protection hidden="1"/>
    </xf>
    <xf numFmtId="0" fontId="14" fillId="4" borderId="1"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2" xfId="0" applyFont="1" applyFill="1" applyBorder="1" applyAlignment="1" applyProtection="1">
      <alignment vertical="center"/>
    </xf>
    <xf numFmtId="0" fontId="14" fillId="3" borderId="0" xfId="0" applyFont="1" applyFill="1" applyAlignment="1" applyProtection="1">
      <alignment vertical="center"/>
    </xf>
    <xf numFmtId="0" fontId="14" fillId="3" borderId="1" xfId="0" applyFont="1" applyFill="1" applyBorder="1" applyAlignment="1" applyProtection="1">
      <alignment vertical="center"/>
    </xf>
    <xf numFmtId="0" fontId="0" fillId="3" borderId="0" xfId="0" applyFill="1" applyAlignment="1" applyProtection="1">
      <alignment vertical="center"/>
    </xf>
    <xf numFmtId="0" fontId="0" fillId="0" borderId="0" xfId="0" applyProtection="1"/>
    <xf numFmtId="0" fontId="1" fillId="0" borderId="0" xfId="0" applyFont="1" applyProtection="1"/>
    <xf numFmtId="14" fontId="22" fillId="0" borderId="0" xfId="0" applyNumberFormat="1" applyFont="1" applyFill="1" applyProtection="1"/>
    <xf numFmtId="14" fontId="23" fillId="0" borderId="0" xfId="0" applyNumberFormat="1" applyFont="1" applyFill="1" applyBorder="1" applyProtection="1"/>
    <xf numFmtId="14" fontId="22" fillId="0" borderId="0" xfId="0" applyNumberFormat="1" applyFont="1" applyProtection="1"/>
    <xf numFmtId="0" fontId="0" fillId="0" borderId="0" xfId="0" applyAlignment="1" applyProtection="1">
      <alignment wrapText="1"/>
    </xf>
    <xf numFmtId="0" fontId="1" fillId="0" borderId="0" xfId="0" applyFont="1" applyAlignment="1" applyProtection="1">
      <alignment wrapText="1"/>
    </xf>
    <xf numFmtId="0" fontId="25" fillId="0" borderId="0" xfId="0" applyFont="1" applyAlignment="1" applyProtection="1">
      <alignment horizontal="left" indent="1"/>
      <protection hidden="1"/>
    </xf>
    <xf numFmtId="0" fontId="3" fillId="0" borderId="0" xfId="0" applyFont="1" applyProtection="1"/>
    <xf numFmtId="0" fontId="0" fillId="0" borderId="0" xfId="0" applyBorder="1" applyProtection="1"/>
    <xf numFmtId="0" fontId="24" fillId="0" borderId="0" xfId="0" applyFont="1" applyBorder="1" applyAlignment="1" applyProtection="1">
      <alignment vertical="center" wrapText="1"/>
    </xf>
    <xf numFmtId="0" fontId="24" fillId="0" borderId="1" xfId="0" applyFont="1" applyBorder="1" applyAlignment="1" applyProtection="1">
      <alignment vertical="center" wrapText="1"/>
    </xf>
    <xf numFmtId="0" fontId="4" fillId="0" borderId="4" xfId="0" applyFont="1" applyBorder="1" applyProtection="1"/>
    <xf numFmtId="0" fontId="13" fillId="0" borderId="5" xfId="0" applyFont="1" applyBorder="1" applyProtection="1"/>
    <xf numFmtId="0" fontId="0" fillId="0" borderId="5" xfId="0" applyBorder="1" applyProtection="1"/>
    <xf numFmtId="0" fontId="0" fillId="0" borderId="6" xfId="0" applyBorder="1" applyProtection="1"/>
    <xf numFmtId="0" fontId="13" fillId="0" borderId="1" xfId="0" applyFont="1" applyBorder="1" applyProtection="1"/>
    <xf numFmtId="0" fontId="13" fillId="0" borderId="0" xfId="0" applyFont="1" applyBorder="1" applyProtection="1"/>
    <xf numFmtId="0" fontId="0" fillId="0" borderId="2" xfId="0" applyBorder="1" applyProtection="1"/>
    <xf numFmtId="0" fontId="13" fillId="0" borderId="1" xfId="0" applyFont="1" applyBorder="1" applyAlignment="1" applyProtection="1">
      <alignment horizontal="center"/>
    </xf>
    <xf numFmtId="0" fontId="13" fillId="0" borderId="21" xfId="0" applyFont="1" applyBorder="1" applyProtection="1"/>
    <xf numFmtId="0" fontId="13" fillId="0" borderId="22" xfId="0" applyFont="1" applyBorder="1" applyProtection="1"/>
    <xf numFmtId="0" fontId="0" fillId="0" borderId="22" xfId="0" applyBorder="1" applyProtection="1"/>
    <xf numFmtId="0" fontId="0" fillId="0" borderId="23" xfId="0" applyBorder="1" applyProtection="1"/>
    <xf numFmtId="0" fontId="38" fillId="4" borderId="0" xfId="0" applyFont="1" applyFill="1" applyBorder="1" applyAlignment="1" applyProtection="1">
      <alignment vertical="center"/>
    </xf>
    <xf numFmtId="0" fontId="3" fillId="6" borderId="62" xfId="0" applyFont="1" applyFill="1" applyBorder="1" applyAlignment="1" applyProtection="1">
      <alignment horizontal="center" vertical="center" wrapText="1"/>
      <protection locked="0"/>
    </xf>
    <xf numFmtId="0" fontId="3" fillId="6" borderId="49"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57" xfId="0" applyFont="1" applyFill="1" applyBorder="1" applyProtection="1">
      <protection locked="0"/>
    </xf>
    <xf numFmtId="0" fontId="3" fillId="6" borderId="60" xfId="0" applyFont="1" applyFill="1" applyBorder="1" applyProtection="1">
      <protection locked="0"/>
    </xf>
    <xf numFmtId="0" fontId="3" fillId="6" borderId="61" xfId="0" applyFont="1" applyFill="1" applyBorder="1" applyProtection="1">
      <protection locked="0"/>
    </xf>
    <xf numFmtId="166" fontId="1" fillId="6" borderId="16" xfId="2" applyNumberFormat="1" applyFont="1" applyFill="1" applyBorder="1" applyAlignment="1" applyProtection="1">
      <alignment horizontal="justify" vertical="top" wrapText="1"/>
      <protection locked="0"/>
    </xf>
    <xf numFmtId="3" fontId="0" fillId="6" borderId="66" xfId="0" applyNumberFormat="1" applyFill="1" applyBorder="1" applyAlignment="1" applyProtection="1">
      <protection locked="0"/>
    </xf>
    <xf numFmtId="3" fontId="0" fillId="6" borderId="17" xfId="0" applyNumberFormat="1" applyFill="1" applyBorder="1" applyAlignment="1" applyProtection="1">
      <protection locked="0"/>
    </xf>
    <xf numFmtId="3" fontId="0" fillId="6" borderId="20" xfId="0" applyNumberFormat="1" applyFill="1" applyBorder="1" applyAlignment="1" applyProtection="1">
      <protection locked="0"/>
    </xf>
    <xf numFmtId="3" fontId="0" fillId="6" borderId="19" xfId="0" applyNumberFormat="1" applyFill="1" applyBorder="1" applyAlignment="1" applyProtection="1">
      <protection locked="0"/>
    </xf>
    <xf numFmtId="0" fontId="3" fillId="6" borderId="7" xfId="0" applyFont="1" applyFill="1" applyBorder="1" applyProtection="1">
      <protection locked="0"/>
    </xf>
    <xf numFmtId="0" fontId="1" fillId="6" borderId="51" xfId="6" applyFont="1" applyFill="1" applyBorder="1" applyProtection="1">
      <protection locked="0"/>
    </xf>
    <xf numFmtId="1" fontId="0" fillId="6" borderId="16" xfId="0" applyNumberFormat="1" applyFill="1" applyBorder="1" applyProtection="1">
      <protection locked="0"/>
    </xf>
    <xf numFmtId="0" fontId="1" fillId="6" borderId="16" xfId="0" applyFont="1" applyFill="1" applyBorder="1" applyAlignment="1" applyProtection="1">
      <protection locked="0"/>
    </xf>
    <xf numFmtId="0" fontId="1" fillId="6" borderId="65" xfId="0" applyFont="1" applyFill="1" applyBorder="1" applyAlignment="1" applyProtection="1">
      <protection locked="0"/>
    </xf>
    <xf numFmtId="0" fontId="1" fillId="6" borderId="16" xfId="0" applyFont="1" applyFill="1" applyBorder="1" applyProtection="1">
      <protection locked="0"/>
    </xf>
    <xf numFmtId="0" fontId="0" fillId="6" borderId="16" xfId="0" applyFill="1" applyBorder="1" applyProtection="1">
      <protection locked="0"/>
    </xf>
    <xf numFmtId="1" fontId="0" fillId="6" borderId="19" xfId="0" applyNumberFormat="1" applyFill="1" applyBorder="1" applyProtection="1">
      <protection locked="0"/>
    </xf>
    <xf numFmtId="0" fontId="1" fillId="6" borderId="19" xfId="0" applyFont="1" applyFill="1" applyBorder="1" applyAlignment="1" applyProtection="1">
      <protection locked="0"/>
    </xf>
    <xf numFmtId="0" fontId="1" fillId="6" borderId="64" xfId="0" applyFont="1" applyFill="1" applyBorder="1" applyAlignment="1" applyProtection="1">
      <protection locked="0"/>
    </xf>
    <xf numFmtId="0" fontId="0" fillId="6" borderId="19" xfId="0" applyFill="1" applyBorder="1" applyProtection="1">
      <protection locked="0"/>
    </xf>
    <xf numFmtId="0" fontId="27" fillId="6" borderId="18" xfId="0" applyFont="1" applyFill="1" applyBorder="1" applyAlignment="1" applyProtection="1">
      <alignment wrapText="1"/>
      <protection locked="0"/>
    </xf>
    <xf numFmtId="0" fontId="27" fillId="6" borderId="19" xfId="0" applyFont="1" applyFill="1" applyBorder="1" applyAlignment="1" applyProtection="1">
      <alignment wrapText="1"/>
      <protection locked="0"/>
    </xf>
    <xf numFmtId="0" fontId="1" fillId="6" borderId="33" xfId="0" applyFont="1" applyFill="1" applyBorder="1" applyAlignment="1" applyProtection="1">
      <alignment horizontal="justify"/>
      <protection locked="0"/>
    </xf>
    <xf numFmtId="0" fontId="1" fillId="6" borderId="34" xfId="0" applyFont="1" applyFill="1" applyBorder="1" applyAlignment="1" applyProtection="1">
      <alignment horizontal="justify"/>
      <protection locked="0"/>
    </xf>
    <xf numFmtId="2" fontId="3" fillId="2" borderId="31" xfId="0" applyNumberFormat="1" applyFont="1" applyFill="1" applyBorder="1" applyAlignment="1" applyProtection="1">
      <alignment horizontal="left"/>
    </xf>
    <xf numFmtId="2" fontId="39" fillId="0" borderId="0" xfId="0" applyNumberFormat="1" applyFont="1" applyFill="1" applyBorder="1" applyAlignment="1">
      <alignment horizontal="left"/>
    </xf>
    <xf numFmtId="0" fontId="26" fillId="2" borderId="0" xfId="0" applyFont="1" applyFill="1" applyBorder="1" applyProtection="1"/>
    <xf numFmtId="0" fontId="34" fillId="2" borderId="0" xfId="0" applyFont="1" applyFill="1" applyBorder="1" applyAlignment="1">
      <alignment horizontal="justify" vertical="justify" wrapText="1"/>
    </xf>
    <xf numFmtId="0" fontId="34" fillId="2" borderId="0" xfId="0" applyFont="1" applyFill="1" applyBorder="1" applyAlignment="1">
      <alignment horizontal="justify" vertical="justify"/>
    </xf>
    <xf numFmtId="0" fontId="3" fillId="2" borderId="35"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0" fillId="2" borderId="0" xfId="0" applyFill="1" applyBorder="1" applyAlignment="1" applyProtection="1">
      <alignment horizontal="left" wrapText="1"/>
      <protection hidden="1"/>
    </xf>
    <xf numFmtId="0" fontId="0" fillId="0" borderId="0" xfId="0" applyAlignment="1">
      <alignment horizontal="left" wrapText="1"/>
    </xf>
    <xf numFmtId="0" fontId="3" fillId="2" borderId="35" xfId="0" applyFont="1" applyFill="1" applyBorder="1" applyAlignment="1" applyProtection="1">
      <alignment horizontal="center" vertical="center" wrapText="1"/>
    </xf>
    <xf numFmtId="0" fontId="0" fillId="0" borderId="45" xfId="0" applyBorder="1" applyAlignment="1"/>
    <xf numFmtId="0" fontId="0" fillId="0" borderId="45" xfId="0" applyBorder="1" applyAlignment="1">
      <alignment wrapText="1"/>
    </xf>
    <xf numFmtId="0" fontId="3" fillId="2" borderId="3" xfId="0"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3" fillId="2"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32" fillId="2" borderId="0" xfId="0" applyFont="1" applyFill="1" applyBorder="1" applyAlignment="1" applyProtection="1">
      <alignment horizontal="left" vertical="center" wrapText="1"/>
      <protection hidden="1"/>
    </xf>
    <xf numFmtId="0" fontId="31" fillId="2" borderId="1" xfId="3" applyFont="1" applyFill="1" applyBorder="1" applyAlignment="1" applyProtection="1">
      <alignment horizontal="left" vertical="center" wrapText="1"/>
    </xf>
    <xf numFmtId="0" fontId="31" fillId="2" borderId="0" xfId="3" applyFont="1" applyFill="1" applyBorder="1" applyAlignment="1" applyProtection="1">
      <alignment horizontal="left" vertical="center" wrapText="1"/>
    </xf>
    <xf numFmtId="0" fontId="31" fillId="2" borderId="0" xfId="3" applyFont="1" applyFill="1" applyBorder="1" applyAlignment="1" applyProtection="1">
      <alignment horizontal="center" vertical="center" wrapText="1"/>
    </xf>
    <xf numFmtId="0" fontId="3" fillId="0" borderId="5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0" xfId="0" applyFont="1" applyFill="1" applyBorder="1" applyAlignment="1">
      <alignment horizontal="center" vertical="top" wrapText="1"/>
    </xf>
    <xf numFmtId="0" fontId="3" fillId="0" borderId="63" xfId="0" applyFont="1" applyFill="1" applyBorder="1" applyAlignment="1">
      <alignment horizontal="center" vertical="top" wrapText="1"/>
    </xf>
    <xf numFmtId="0" fontId="3" fillId="0" borderId="57" xfId="0" applyFont="1" applyFill="1" applyBorder="1" applyAlignment="1">
      <alignment horizontal="center" vertical="top" wrapText="1"/>
    </xf>
    <xf numFmtId="0" fontId="8" fillId="2" borderId="3" xfId="0" applyFont="1" applyFill="1" applyBorder="1" applyAlignment="1" applyProtection="1">
      <alignment horizontal="center"/>
    </xf>
    <xf numFmtId="0" fontId="8" fillId="2" borderId="31" xfId="0" applyFont="1" applyFill="1" applyBorder="1" applyAlignment="1" applyProtection="1">
      <alignment horizontal="center"/>
    </xf>
    <xf numFmtId="0" fontId="3" fillId="2" borderId="3"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8" fillId="2" borderId="3" xfId="0" applyFont="1" applyFill="1" applyBorder="1" applyAlignment="1" applyProtection="1">
      <alignment horizontal="center" wrapText="1"/>
    </xf>
    <xf numFmtId="0" fontId="8" fillId="2" borderId="31" xfId="0" applyFont="1" applyFill="1" applyBorder="1" applyAlignment="1" applyProtection="1">
      <alignment horizontal="center" wrapText="1"/>
    </xf>
    <xf numFmtId="0" fontId="3" fillId="2" borderId="3" xfId="0" applyFont="1" applyFill="1" applyBorder="1" applyAlignment="1" applyProtection="1">
      <alignment horizontal="center"/>
    </xf>
    <xf numFmtId="0" fontId="3" fillId="2" borderId="31" xfId="0" applyFont="1" applyFill="1" applyBorder="1" applyAlignment="1" applyProtection="1">
      <alignment horizontal="center"/>
    </xf>
    <xf numFmtId="0" fontId="30" fillId="2" borderId="1" xfId="0" applyFont="1" applyFill="1" applyBorder="1" applyAlignment="1" applyProtection="1">
      <alignment horizontal="left" wrapText="1"/>
      <protection hidden="1"/>
    </xf>
    <xf numFmtId="0" fontId="30" fillId="2" borderId="0" xfId="0" applyFont="1" applyFill="1" applyBorder="1" applyAlignment="1" applyProtection="1">
      <alignment horizontal="left" wrapText="1"/>
      <protection hidden="1"/>
    </xf>
    <xf numFmtId="0" fontId="3" fillId="0" borderId="3" xfId="0" applyFont="1" applyFill="1" applyBorder="1" applyAlignment="1">
      <alignment horizontal="center" wrapText="1"/>
    </xf>
    <xf numFmtId="0" fontId="3" fillId="0" borderId="40" xfId="0" applyFont="1" applyFill="1" applyBorder="1" applyAlignment="1">
      <alignment horizontal="center" wrapText="1"/>
    </xf>
    <xf numFmtId="0" fontId="3" fillId="0" borderId="31" xfId="0" applyFont="1" applyFill="1" applyBorder="1" applyAlignment="1">
      <alignment horizontal="center" wrapText="1"/>
    </xf>
    <xf numFmtId="9" fontId="0" fillId="0" borderId="3" xfId="0" applyNumberFormat="1" applyFill="1" applyBorder="1" applyAlignment="1">
      <alignment horizontal="center" wrapText="1"/>
    </xf>
    <xf numFmtId="9" fontId="0" fillId="0" borderId="40" xfId="0" applyNumberFormat="1" applyFill="1" applyBorder="1" applyAlignment="1">
      <alignment horizontal="center" wrapText="1"/>
    </xf>
    <xf numFmtId="9" fontId="0" fillId="0" borderId="31" xfId="0" applyNumberFormat="1" applyFill="1" applyBorder="1" applyAlignment="1">
      <alignment horizontal="center" wrapText="1"/>
    </xf>
    <xf numFmtId="0" fontId="1" fillId="0" borderId="38" xfId="6"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61" xfId="0"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0" fillId="6" borderId="37" xfId="0" applyFill="1" applyBorder="1" applyAlignment="1" applyProtection="1">
      <alignment horizontal="center" wrapText="1"/>
      <protection locked="0"/>
    </xf>
    <xf numFmtId="0" fontId="0" fillId="6" borderId="60" xfId="0" applyFill="1" applyBorder="1" applyAlignment="1" applyProtection="1">
      <alignment horizontal="center" wrapText="1"/>
      <protection locked="0"/>
    </xf>
    <xf numFmtId="0" fontId="0" fillId="6" borderId="38" xfId="0" applyFill="1" applyBorder="1" applyAlignment="1" applyProtection="1">
      <alignment horizontal="center" wrapText="1"/>
      <protection locked="0"/>
    </xf>
    <xf numFmtId="0" fontId="0" fillId="6" borderId="61" xfId="0" applyFill="1" applyBorder="1" applyAlignment="1" applyProtection="1">
      <alignment horizontal="center" wrapText="1"/>
      <protection locked="0"/>
    </xf>
    <xf numFmtId="0" fontId="4" fillId="2"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3" fillId="0" borderId="57" xfId="0" applyFont="1" applyFill="1" applyBorder="1" applyAlignment="1">
      <alignment horizontal="center" vertical="center" wrapText="1"/>
    </xf>
    <xf numFmtId="0" fontId="0" fillId="0" borderId="37" xfId="0" applyFill="1" applyBorder="1" applyAlignment="1">
      <alignment horizontal="left" wrapText="1"/>
    </xf>
    <xf numFmtId="0" fontId="0" fillId="0" borderId="60" xfId="0" applyFill="1" applyBorder="1" applyAlignment="1">
      <alignment horizontal="left" wrapText="1"/>
    </xf>
    <xf numFmtId="0" fontId="0" fillId="0" borderId="38" xfId="0" applyFill="1" applyBorder="1" applyAlignment="1">
      <alignment horizontal="left" wrapText="1"/>
    </xf>
    <xf numFmtId="0" fontId="0" fillId="0" borderId="61" xfId="0" applyFill="1" applyBorder="1" applyAlignment="1">
      <alignment horizontal="left" wrapText="1"/>
    </xf>
    <xf numFmtId="0" fontId="8" fillId="2" borderId="40" xfId="0" applyFont="1" applyFill="1" applyBorder="1" applyAlignment="1" applyProtection="1">
      <alignment horizontal="center"/>
    </xf>
    <xf numFmtId="0" fontId="3" fillId="2" borderId="3" xfId="0" applyFont="1" applyFill="1" applyBorder="1" applyAlignment="1" applyProtection="1">
      <alignment horizontal="left"/>
    </xf>
    <xf numFmtId="0" fontId="3" fillId="2" borderId="40" xfId="0" applyFont="1" applyFill="1" applyBorder="1" applyAlignment="1" applyProtection="1">
      <alignment horizontal="left"/>
    </xf>
    <xf numFmtId="0" fontId="3" fillId="2" borderId="31" xfId="0" applyFont="1" applyFill="1" applyBorder="1" applyAlignment="1" applyProtection="1">
      <alignment horizontal="left"/>
    </xf>
    <xf numFmtId="3" fontId="3" fillId="0" borderId="3" xfId="0" applyNumberFormat="1" applyFont="1" applyFill="1" applyBorder="1" applyAlignment="1" applyProtection="1">
      <alignment horizontal="center" vertical="center"/>
      <protection hidden="1"/>
    </xf>
    <xf numFmtId="3" fontId="3" fillId="0" borderId="40" xfId="0" applyNumberFormat="1" applyFont="1" applyFill="1" applyBorder="1" applyAlignment="1" applyProtection="1">
      <alignment horizontal="center" vertical="center"/>
      <protection hidden="1"/>
    </xf>
    <xf numFmtId="3" fontId="3" fillId="0" borderId="31" xfId="0" applyNumberFormat="1" applyFont="1" applyFill="1" applyBorder="1" applyAlignment="1" applyProtection="1">
      <alignment horizontal="center" vertical="center"/>
      <protection hidden="1"/>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3" fontId="0" fillId="0" borderId="16" xfId="0" applyNumberFormat="1" applyBorder="1" applyAlignment="1" applyProtection="1">
      <alignment horizontal="center" vertical="center"/>
      <protection hidden="1"/>
    </xf>
    <xf numFmtId="10" fontId="0" fillId="0" borderId="16"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3" fontId="0" fillId="0" borderId="33"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3" fontId="0" fillId="0" borderId="19" xfId="0" applyNumberFormat="1" applyBorder="1" applyAlignment="1" applyProtection="1">
      <alignment horizontal="center" vertical="center"/>
      <protection hidden="1"/>
    </xf>
    <xf numFmtId="10" fontId="0" fillId="0" borderId="19"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xf numFmtId="0" fontId="1" fillId="0" borderId="41" xfId="0" applyFont="1" applyBorder="1" applyAlignment="1" applyProtection="1">
      <alignment horizontal="center" vertical="center"/>
    </xf>
    <xf numFmtId="0" fontId="1" fillId="0" borderId="42" xfId="0" applyFont="1" applyBorder="1" applyAlignment="1" applyProtection="1">
      <alignment horizontal="center" vertical="center"/>
    </xf>
    <xf numFmtId="3" fontId="1" fillId="0" borderId="43" xfId="0" applyNumberFormat="1"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10" fontId="1" fillId="0" borderId="43" xfId="0" applyNumberFormat="1" applyFont="1" applyBorder="1" applyAlignment="1" applyProtection="1">
      <alignment horizontal="center" vertical="center"/>
      <protection hidden="1"/>
    </xf>
    <xf numFmtId="3" fontId="0" fillId="0" borderId="14" xfId="0" applyNumberFormat="1" applyBorder="1" applyAlignment="1" applyProtection="1">
      <alignment horizontal="center" vertical="center"/>
      <protection hidden="1"/>
    </xf>
    <xf numFmtId="3" fontId="0" fillId="0" borderId="30" xfId="0" applyNumberFormat="1" applyBorder="1" applyAlignment="1" applyProtection="1">
      <alignment horizontal="center" vertical="center"/>
      <protection hidden="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0" fontId="0" fillId="0" borderId="14"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10" fontId="3" fillId="0" borderId="3" xfId="4" applyNumberFormat="1" applyFont="1" applyFill="1" applyBorder="1" applyAlignment="1" applyProtection="1">
      <alignment horizontal="center" vertical="center"/>
      <protection hidden="1"/>
    </xf>
    <xf numFmtId="10" fontId="3" fillId="0" borderId="40" xfId="4" applyNumberFormat="1" applyFont="1" applyFill="1" applyBorder="1" applyAlignment="1" applyProtection="1">
      <alignment horizontal="center" vertical="center"/>
      <protection hidden="1"/>
    </xf>
    <xf numFmtId="10" fontId="3" fillId="0" borderId="31" xfId="4"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3" fontId="3" fillId="5" borderId="3" xfId="0" applyNumberFormat="1" applyFont="1" applyFill="1" applyBorder="1" applyAlignment="1" applyProtection="1">
      <alignment horizontal="center" vertical="center"/>
      <protection locked="0"/>
    </xf>
    <xf numFmtId="3" fontId="3" fillId="5" borderId="40" xfId="0" applyNumberFormat="1" applyFont="1" applyFill="1" applyBorder="1" applyAlignment="1" applyProtection="1">
      <alignment horizontal="center" vertical="center"/>
      <protection locked="0"/>
    </xf>
    <xf numFmtId="3" fontId="3" fillId="5" borderId="31" xfId="0" applyNumberFormat="1" applyFont="1" applyFill="1" applyBorder="1" applyAlignment="1" applyProtection="1">
      <alignment horizontal="center" vertical="center"/>
      <protection locked="0"/>
    </xf>
    <xf numFmtId="4" fontId="3" fillId="0" borderId="3" xfId="0" applyNumberFormat="1" applyFont="1" applyFill="1" applyBorder="1" applyAlignment="1" applyProtection="1">
      <alignment horizontal="center" vertical="center"/>
      <protection hidden="1"/>
    </xf>
    <xf numFmtId="4" fontId="3" fillId="0" borderId="40" xfId="0" applyNumberFormat="1" applyFont="1" applyFill="1" applyBorder="1" applyAlignment="1" applyProtection="1">
      <alignment horizontal="center" vertical="center"/>
      <protection hidden="1"/>
    </xf>
    <xf numFmtId="4" fontId="3" fillId="0" borderId="31" xfId="0" applyNumberFormat="1" applyFont="1" applyFill="1" applyBorder="1" applyAlignment="1" applyProtection="1">
      <alignment horizontal="center" vertical="center"/>
      <protection hidden="1"/>
    </xf>
    <xf numFmtId="0" fontId="13" fillId="0" borderId="3" xfId="0" applyFont="1" applyBorder="1" applyAlignment="1" applyProtection="1">
      <alignment horizontal="left" vertical="center" wrapText="1"/>
    </xf>
    <xf numFmtId="0" fontId="13" fillId="0" borderId="40"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14" fontId="3" fillId="5" borderId="3" xfId="0" applyNumberFormat="1" applyFont="1" applyFill="1" applyBorder="1" applyAlignment="1" applyProtection="1">
      <alignment horizontal="center" vertical="center"/>
      <protection locked="0"/>
    </xf>
    <xf numFmtId="14" fontId="3" fillId="5" borderId="40" xfId="0" applyNumberFormat="1" applyFont="1" applyFill="1" applyBorder="1" applyAlignment="1" applyProtection="1">
      <alignment horizontal="center" vertical="center"/>
      <protection locked="0"/>
    </xf>
    <xf numFmtId="14" fontId="3" fillId="5" borderId="3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7">
    <cellStyle name="Hipervínculo" xfId="1" builtinId="8"/>
    <cellStyle name="Millares" xfId="2" builtinId="3"/>
    <cellStyle name="Normal" xfId="0" builtinId="0"/>
    <cellStyle name="Normal 2" xfId="3"/>
    <cellStyle name="Normal_Hoja1" xfId="6"/>
    <cellStyle name="Porcentaje" xfId="4" builtinId="5"/>
    <cellStyle name="Porcentaje 2" xfId="5"/>
  </cellStyles>
  <dxfs count="13">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899431</xdr:colOff>
      <xdr:row>0</xdr:row>
      <xdr:rowOff>23131</xdr:rowOff>
    </xdr:from>
    <xdr:to>
      <xdr:col>7</xdr:col>
      <xdr:colOff>421820</xdr:colOff>
      <xdr:row>6</xdr:row>
      <xdr:rowOff>89806</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181" y="23131"/>
          <a:ext cx="5074103" cy="1096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531495</xdr:colOff>
      <xdr:row>5</xdr:row>
      <xdr:rowOff>3138</xdr:rowOff>
    </xdr:from>
    <xdr:to>
      <xdr:col>14</xdr:col>
      <xdr:colOff>9572</xdr:colOff>
      <xdr:row>23</xdr:row>
      <xdr:rowOff>84668</xdr:rowOff>
    </xdr:to>
    <xdr:sp macro="" textlink="">
      <xdr:nvSpPr>
        <xdr:cNvPr id="6145" name="Rectangle 1"/>
        <xdr:cNvSpPr>
          <a:spLocks noChangeArrowheads="1"/>
        </xdr:cNvSpPr>
      </xdr:nvSpPr>
      <xdr:spPr bwMode="auto">
        <a:xfrm>
          <a:off x="669078" y="839221"/>
          <a:ext cx="9384077" cy="2939030"/>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Cada firma deberá incorporar los datos que se establecen en la sección 1. </a:t>
          </a:r>
          <a:r>
            <a:rPr kumimoji="0" lang="es-UY" sz="1000" b="1" i="1" u="none" strike="noStrike" kern="0" cap="none" spc="0" normalizeH="0" baseline="0" noProof="0">
              <a:ln>
                <a:noFill/>
              </a:ln>
              <a:solidFill>
                <a:srgbClr val="000000"/>
              </a:solidFill>
              <a:effectLst/>
              <a:uLnTx/>
              <a:uFillTx/>
              <a:latin typeface="Arial"/>
              <a:ea typeface="+mn-ea"/>
              <a:cs typeface="Arial"/>
            </a:rPr>
            <a:t>Las celdas que se deben completar son únicamente las de color naranja</a:t>
          </a:r>
          <a:r>
            <a:rPr kumimoji="0" lang="es-UY" sz="1000" b="0" i="0" u="none" strike="noStrike" kern="0" cap="none" spc="0" normalizeH="0" baseline="0" noProof="0">
              <a:ln>
                <a:noFill/>
              </a:ln>
              <a:solidFill>
                <a:srgbClr val="000000"/>
              </a:solidFill>
              <a:effectLst/>
              <a:uLnTx/>
              <a:uFillTx/>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En una primera instancia para definir si se trata de una empresa en funcionamiento o nueva</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kumimoji="0" lang="es-UY" sz="1000" b="0" i="0" u="none" strike="noStrike" kern="0" cap="none" spc="0" normalizeH="0" baseline="0" noProof="0">
              <a:ln>
                <a:noFill/>
              </a:ln>
              <a:solidFill>
                <a:srgbClr val="000000"/>
              </a:solidFill>
              <a:effectLst/>
              <a:uLnTx/>
              <a:uFillTx/>
              <a:latin typeface="Arial"/>
              <a:ea typeface="+mn-ea"/>
              <a:cs typeface="Arial"/>
            </a:rPr>
            <a:t>opción incidirá en la fórmula del cálculo del plazo de exoneración</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de IRAE y en el porcentaje máximo de IRAE a exonerar en cada ejercicio económico de uso del beneficio.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la empresa determina si el proyecto se localiza dentro de un Parque Industrial (las opciones que figuran son En Parque Industrial: SI o NO). En caso afirmativo, el plazo y porcentaje de exoneración obtenido se incrementará en un 15%, para aquellas empresas que revistan la calidad de usuarios de parques industriales.</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36195</xdr:colOff>
      <xdr:row>4</xdr:row>
      <xdr:rowOff>0</xdr:rowOff>
    </xdr:from>
    <xdr:to>
      <xdr:col>1</xdr:col>
      <xdr:colOff>718983</xdr:colOff>
      <xdr:row>5</xdr:row>
      <xdr:rowOff>104775</xdr:rowOff>
    </xdr:to>
    <xdr:sp macro="" textlink="">
      <xdr:nvSpPr>
        <xdr:cNvPr id="6146"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25</xdr:row>
      <xdr:rowOff>148590</xdr:rowOff>
    </xdr:from>
    <xdr:to>
      <xdr:col>13</xdr:col>
      <xdr:colOff>750580</xdr:colOff>
      <xdr:row>35</xdr:row>
      <xdr:rowOff>104818</xdr:rowOff>
    </xdr:to>
    <xdr:sp macro="" textlink="">
      <xdr:nvSpPr>
        <xdr:cNvPr id="6147" name="Rectangle 3"/>
        <xdr:cNvSpPr>
          <a:spLocks noChangeArrowheads="1"/>
        </xdr:cNvSpPr>
      </xdr:nvSpPr>
      <xdr:spPr bwMode="auto">
        <a:xfrm>
          <a:off x="657225" y="4238625"/>
          <a:ext cx="9372600" cy="157162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total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la inversión que se ubicará dentro del Parque Industrial, valor que podrá ser igual o inferior al total de la inversión a presentar.   </a:t>
          </a:r>
        </a:p>
      </xdr:txBody>
    </xdr:sp>
    <xdr:clientData/>
  </xdr:twoCellAnchor>
  <xdr:twoCellAnchor>
    <xdr:from>
      <xdr:col>1</xdr:col>
      <xdr:colOff>36195</xdr:colOff>
      <xdr:row>25</xdr:row>
      <xdr:rowOff>0</xdr:rowOff>
    </xdr:from>
    <xdr:to>
      <xdr:col>1</xdr:col>
      <xdr:colOff>718983</xdr:colOff>
      <xdr:row>26</xdr:row>
      <xdr:rowOff>110633</xdr:rowOff>
    </xdr:to>
    <xdr:sp macro="" textlink="">
      <xdr:nvSpPr>
        <xdr:cNvPr id="6148"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39</xdr:row>
      <xdr:rowOff>136685</xdr:rowOff>
    </xdr:from>
    <xdr:to>
      <xdr:col>14</xdr:col>
      <xdr:colOff>9572</xdr:colOff>
      <xdr:row>88</xdr:row>
      <xdr:rowOff>63500</xdr:rowOff>
    </xdr:to>
    <xdr:sp macro="" textlink="">
      <xdr:nvSpPr>
        <xdr:cNvPr id="6149" name="Rectangle 5"/>
        <xdr:cNvSpPr>
          <a:spLocks noChangeArrowheads="1"/>
        </xdr:cNvSpPr>
      </xdr:nvSpPr>
      <xdr:spPr bwMode="auto">
        <a:xfrm>
          <a:off x="669078" y="6370268"/>
          <a:ext cx="9384077" cy="770556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ysClr val="windowText" lastClr="000000"/>
            </a:solidFill>
            <a:latin typeface="Arial"/>
            <a:cs typeface="Arial"/>
          </a:endParaRPr>
        </a:p>
        <a:p>
          <a:pPr algn="just" rtl="0">
            <a:defRPr sz="1000"/>
          </a:pPr>
          <a:r>
            <a:rPr lang="es-UY" sz="1000" b="1" i="1" u="none" strike="noStrike" baseline="0">
              <a:solidFill>
                <a:sysClr val="windowText" lastClr="000000"/>
              </a:solidFill>
              <a:latin typeface="Arial"/>
              <a:cs typeface="Arial"/>
            </a:rPr>
            <a:t>Indicadores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kumimoji="0" lang="es-UY" sz="1000" b="0" i="0" u="none" strike="sng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En las celdas naranjas se debe completar, por cada ejercicio, el monto anual de exportaciones incrementales de la empresa.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y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otra parte, la empresa puede combinar uno de los primeros dos indicadores con el 1.6)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industriales se encuentra en la hoja: Indicadores sectoriales. La empresa podrá optar por uno de los siguientes seis indicadores: 1.1) Nivel tecnológico del producto elaborado, 1.2) Sectores y tecnologías estratégicos, 1.3) Sello de la industria nacional, 1.4) Formación continua y capacitación, y 1.5) Energías renovables de vanguardia.</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determinar el nivel tecnológico del producto que elabora la misma, de acuerdo con la clasificación uniforme para el comercio internacional (CUCI, versión2). El simulador prevé una lista fija de los 5 niveles de tecnología, dentro de los cuales la empresa debe optar por uno (a efectos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sectorial 1.2) la empresa debe establecer la inversión de oferta y demanda en los sectores indicados y el monto de inversión en UI asociados a los mismos.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caso del Indicador 1.3), la empresa debe indicar la clasificación según el sello de la industria nacional. El puntaje varía según la clasificación.</a:t>
          </a:r>
        </a:p>
        <a:p>
          <a:pPr algn="just" rtl="0">
            <a:defRPr sz="1000"/>
          </a:pPr>
          <a:r>
            <a:rPr lang="es-UY" sz="1000" b="0" i="0" u="none" strike="noStrike" baseline="0">
              <a:solidFill>
                <a:sysClr val="windowText" lastClr="000000"/>
              </a:solidFill>
              <a:latin typeface="Arial"/>
              <a:cs typeface="Arial"/>
            </a:rPr>
            <a:t>Para el indicador 1.4) la empresa debe registrar el número de trabajadores capacitados anualmente para el perío de 5 años. A su vez, en el indicador 1.5) se debe indicar el total de inversiones asociadas en UI. Por último en el indicador 1.6) se debe completar el monto de la inversión que financia mediante la emisión de acciones o certificados de participación a través del mercado local de valores, y/o la emisión de títulos de deuda en el mercado local. </a:t>
          </a: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xdr:txBody>
    </xdr:sp>
    <xdr:clientData/>
  </xdr:twoCellAnchor>
  <xdr:twoCellAnchor>
    <xdr:from>
      <xdr:col>1</xdr:col>
      <xdr:colOff>36195</xdr:colOff>
      <xdr:row>39</xdr:row>
      <xdr:rowOff>0</xdr:rowOff>
    </xdr:from>
    <xdr:to>
      <xdr:col>1</xdr:col>
      <xdr:colOff>718983</xdr:colOff>
      <xdr:row>40</xdr:row>
      <xdr:rowOff>119858</xdr:rowOff>
    </xdr:to>
    <xdr:sp macro="" textlink="">
      <xdr:nvSpPr>
        <xdr:cNvPr id="6150"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497205</xdr:colOff>
      <xdr:row>90</xdr:row>
      <xdr:rowOff>148590</xdr:rowOff>
    </xdr:from>
    <xdr:to>
      <xdr:col>13</xdr:col>
      <xdr:colOff>750588</xdr:colOff>
      <xdr:row>98</xdr:row>
      <xdr:rowOff>28614</xdr:rowOff>
    </xdr:to>
    <xdr:sp macro="" textlink="">
      <xdr:nvSpPr>
        <xdr:cNvPr id="6151" name="Rectangle 7"/>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703016</xdr:colOff>
      <xdr:row>91</xdr:row>
      <xdr:rowOff>119858</xdr:rowOff>
    </xdr:to>
    <xdr:sp macro="" textlink="">
      <xdr:nvSpPr>
        <xdr:cNvPr id="6152" name="Rectangle 8"/>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497205</xdr:colOff>
      <xdr:row>101</xdr:row>
      <xdr:rowOff>148590</xdr:rowOff>
    </xdr:from>
    <xdr:to>
      <xdr:col>14</xdr:col>
      <xdr:colOff>74310</xdr:colOff>
      <xdr:row>109</xdr:row>
      <xdr:rowOff>148590</xdr:rowOff>
    </xdr:to>
    <xdr:sp macro="" textlink="">
      <xdr:nvSpPr>
        <xdr:cNvPr id="6153" name="Rectangle 9"/>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101</xdr:row>
      <xdr:rowOff>0</xdr:rowOff>
    </xdr:from>
    <xdr:to>
      <xdr:col>1</xdr:col>
      <xdr:colOff>703016</xdr:colOff>
      <xdr:row>102</xdr:row>
      <xdr:rowOff>110633</xdr:rowOff>
    </xdr:to>
    <xdr:sp macro="" textlink="">
      <xdr:nvSpPr>
        <xdr:cNvPr id="6154" name="Rectangle 10"/>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1924050</xdr:colOff>
      <xdr:row>0</xdr:row>
      <xdr:rowOff>85725</xdr:rowOff>
    </xdr:from>
    <xdr:to>
      <xdr:col>5</xdr:col>
      <xdr:colOff>1144361</xdr:colOff>
      <xdr:row>7</xdr:row>
      <xdr:rowOff>104775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85725"/>
          <a:ext cx="4958443"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NUEVO%20DECRETO\FIT%20NUEVO%20DECRETO%20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UEVO%20DECRETO\SIMULADORES\Simulador%20sector%20comercio%20y%20servicios%20(nuevo%20decr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Simulador"/>
      <sheetName val="Indicadores Sectoriales"/>
      <sheetName val="Cálculo de exoneración de IRAE"/>
      <sheetName val="Cálculo del beneficio adicional"/>
    </sheetNames>
    <sheetDataSet>
      <sheetData sheetId="0"/>
      <sheetData sheetId="1"/>
      <sheetData sheetId="2">
        <row r="27">
          <cell r="C27">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0" zoomScaleNormal="80" workbookViewId="0">
      <selection activeCell="N21" sqref="N21"/>
    </sheetView>
  </sheetViews>
  <sheetFormatPr baseColWidth="10" defaultColWidth="11.42578125" defaultRowHeight="12.75" x14ac:dyDescent="0.2"/>
  <cols>
    <col min="1" max="1" width="14.28515625" style="47" customWidth="1"/>
    <col min="2" max="11" width="20.7109375" style="47" customWidth="1"/>
    <col min="12" max="16384" width="11.42578125" style="47"/>
  </cols>
  <sheetData>
    <row r="1" spans="1:11" x14ac:dyDescent="0.2">
      <c r="A1" s="48"/>
      <c r="B1" s="49"/>
      <c r="C1" s="49"/>
      <c r="D1" s="49"/>
      <c r="E1" s="49"/>
      <c r="F1" s="49"/>
      <c r="G1" s="49"/>
      <c r="H1" s="49"/>
      <c r="I1" s="49"/>
      <c r="J1" s="49"/>
      <c r="K1" s="50"/>
    </row>
    <row r="2" spans="1:11" x14ac:dyDescent="0.2">
      <c r="A2" s="48"/>
      <c r="B2" s="49"/>
      <c r="C2" s="49"/>
      <c r="D2" s="49"/>
      <c r="E2" s="49"/>
      <c r="F2" s="49"/>
      <c r="G2" s="49"/>
      <c r="H2" s="49"/>
      <c r="I2" s="49"/>
      <c r="J2" s="49"/>
      <c r="K2" s="50"/>
    </row>
    <row r="3" spans="1:11" x14ac:dyDescent="0.2">
      <c r="A3" s="48"/>
      <c r="B3" s="49"/>
      <c r="C3" s="49"/>
      <c r="D3" s="49"/>
      <c r="E3" s="49"/>
      <c r="F3" s="49"/>
      <c r="G3" s="49"/>
      <c r="H3" s="49"/>
      <c r="I3" s="49"/>
      <c r="J3" s="49"/>
      <c r="K3" s="50"/>
    </row>
    <row r="4" spans="1:11" x14ac:dyDescent="0.2">
      <c r="A4" s="48"/>
      <c r="B4" s="49"/>
      <c r="C4" s="49"/>
      <c r="D4" s="49"/>
      <c r="E4" s="49"/>
      <c r="F4" s="49"/>
      <c r="G4" s="49"/>
      <c r="H4" s="51"/>
      <c r="I4" s="49"/>
      <c r="J4" s="49"/>
      <c r="K4" s="50"/>
    </row>
    <row r="5" spans="1:11" ht="17.25" customHeight="1" x14ac:dyDescent="0.3">
      <c r="A5" s="48"/>
      <c r="B5" s="49"/>
      <c r="C5" s="49"/>
      <c r="D5" s="49"/>
      <c r="E5" s="49"/>
      <c r="F5" s="49"/>
      <c r="G5" s="49"/>
      <c r="H5" s="52"/>
      <c r="I5" s="49"/>
      <c r="J5" s="49"/>
      <c r="K5" s="50"/>
    </row>
    <row r="6" spans="1:11" x14ac:dyDescent="0.2">
      <c r="A6" s="48"/>
      <c r="B6" s="49"/>
      <c r="C6" s="49"/>
      <c r="D6" s="49"/>
      <c r="E6" s="49"/>
      <c r="F6" s="49"/>
      <c r="G6" s="49"/>
      <c r="H6" s="49"/>
      <c r="I6" s="49"/>
      <c r="J6" s="49"/>
      <c r="K6" s="50"/>
    </row>
    <row r="7" spans="1:11" x14ac:dyDescent="0.2">
      <c r="A7" s="48"/>
      <c r="B7" s="49"/>
      <c r="C7" s="49"/>
      <c r="D7" s="49"/>
      <c r="E7" s="49"/>
      <c r="F7" s="49"/>
      <c r="G7" s="49"/>
      <c r="H7" s="49"/>
      <c r="I7" s="49"/>
      <c r="J7" s="49"/>
      <c r="K7" s="50"/>
    </row>
    <row r="8" spans="1:11" ht="20.25" x14ac:dyDescent="0.3">
      <c r="A8" s="48"/>
      <c r="B8" s="49"/>
      <c r="C8" s="49"/>
      <c r="D8" s="241"/>
      <c r="E8" s="242" t="s">
        <v>39</v>
      </c>
      <c r="F8" s="53"/>
      <c r="G8" s="53"/>
      <c r="H8" s="54"/>
      <c r="I8" s="49"/>
      <c r="J8" s="49"/>
      <c r="K8" s="50"/>
    </row>
    <row r="9" spans="1:11" x14ac:dyDescent="0.2">
      <c r="A9" s="48"/>
      <c r="B9" s="49"/>
      <c r="C9" s="49"/>
      <c r="D9" s="49"/>
      <c r="E9" s="49"/>
      <c r="F9" s="49"/>
      <c r="G9" s="49"/>
      <c r="H9" s="49"/>
      <c r="I9" s="49"/>
      <c r="J9" s="49"/>
      <c r="K9" s="50"/>
    </row>
    <row r="10" spans="1:11" ht="37.5" customHeight="1" x14ac:dyDescent="0.2">
      <c r="A10" s="48"/>
      <c r="B10" s="329" t="s">
        <v>193</v>
      </c>
      <c r="C10" s="330"/>
      <c r="D10" s="330"/>
      <c r="E10" s="330"/>
      <c r="F10" s="330"/>
      <c r="G10" s="330"/>
      <c r="H10" s="330"/>
      <c r="I10" s="330"/>
      <c r="J10" s="330"/>
      <c r="K10" s="50"/>
    </row>
    <row r="11" spans="1:11" ht="12.75" customHeight="1" x14ac:dyDescent="0.2">
      <c r="A11" s="48"/>
      <c r="B11" s="330"/>
      <c r="C11" s="330"/>
      <c r="D11" s="330"/>
      <c r="E11" s="330"/>
      <c r="F11" s="330"/>
      <c r="G11" s="330"/>
      <c r="H11" s="330"/>
      <c r="I11" s="330"/>
      <c r="J11" s="330"/>
      <c r="K11" s="50"/>
    </row>
    <row r="12" spans="1:11" ht="12.75" customHeight="1" x14ac:dyDescent="0.2">
      <c r="A12" s="48"/>
      <c r="B12" s="330"/>
      <c r="C12" s="330"/>
      <c r="D12" s="330"/>
      <c r="E12" s="330"/>
      <c r="F12" s="330"/>
      <c r="G12" s="330"/>
      <c r="H12" s="330"/>
      <c r="I12" s="330"/>
      <c r="J12" s="330"/>
      <c r="K12" s="50"/>
    </row>
    <row r="13" spans="1:11" ht="12.75" customHeight="1" x14ac:dyDescent="0.2">
      <c r="A13" s="48"/>
      <c r="B13" s="330"/>
      <c r="C13" s="330"/>
      <c r="D13" s="330"/>
      <c r="E13" s="330"/>
      <c r="F13" s="330"/>
      <c r="G13" s="330"/>
      <c r="H13" s="330"/>
      <c r="I13" s="330"/>
      <c r="J13" s="330"/>
      <c r="K13" s="50"/>
    </row>
    <row r="14" spans="1:11" ht="12.75" customHeight="1" x14ac:dyDescent="0.2">
      <c r="A14" s="48"/>
      <c r="B14" s="330"/>
      <c r="C14" s="330"/>
      <c r="D14" s="330"/>
      <c r="E14" s="330"/>
      <c r="F14" s="330"/>
      <c r="G14" s="330"/>
      <c r="H14" s="330"/>
      <c r="I14" s="330"/>
      <c r="J14" s="330"/>
      <c r="K14" s="50"/>
    </row>
    <row r="15" spans="1:11" ht="12.75" customHeight="1" x14ac:dyDescent="0.2">
      <c r="A15" s="48"/>
      <c r="B15" s="330"/>
      <c r="C15" s="330"/>
      <c r="D15" s="330"/>
      <c r="E15" s="330"/>
      <c r="F15" s="330"/>
      <c r="G15" s="330"/>
      <c r="H15" s="330"/>
      <c r="I15" s="330"/>
      <c r="J15" s="330"/>
      <c r="K15" s="50"/>
    </row>
    <row r="16" spans="1:11" ht="12.75" customHeight="1" x14ac:dyDescent="0.2">
      <c r="A16" s="48"/>
      <c r="B16" s="330"/>
      <c r="C16" s="330"/>
      <c r="D16" s="330"/>
      <c r="E16" s="330"/>
      <c r="F16" s="330"/>
      <c r="G16" s="330"/>
      <c r="H16" s="330"/>
      <c r="I16" s="330"/>
      <c r="J16" s="330"/>
      <c r="K16" s="50"/>
    </row>
    <row r="17" spans="1:11" ht="12.75" customHeight="1" x14ac:dyDescent="0.2">
      <c r="A17" s="48"/>
      <c r="B17" s="330"/>
      <c r="C17" s="330"/>
      <c r="D17" s="330"/>
      <c r="E17" s="330"/>
      <c r="F17" s="330"/>
      <c r="G17" s="330"/>
      <c r="H17" s="330"/>
      <c r="I17" s="330"/>
      <c r="J17" s="330"/>
      <c r="K17" s="50"/>
    </row>
    <row r="18" spans="1:11" ht="12.75" customHeight="1" x14ac:dyDescent="0.2">
      <c r="A18" s="48"/>
      <c r="B18" s="330"/>
      <c r="C18" s="330"/>
      <c r="D18" s="330"/>
      <c r="E18" s="330"/>
      <c r="F18" s="330"/>
      <c r="G18" s="330"/>
      <c r="H18" s="330"/>
      <c r="I18" s="330"/>
      <c r="J18" s="330"/>
      <c r="K18" s="50"/>
    </row>
    <row r="19" spans="1:11" ht="12.75" customHeight="1" x14ac:dyDescent="0.2">
      <c r="A19" s="48"/>
      <c r="B19" s="330"/>
      <c r="C19" s="330"/>
      <c r="D19" s="330"/>
      <c r="E19" s="330"/>
      <c r="F19" s="330"/>
      <c r="G19" s="330"/>
      <c r="H19" s="330"/>
      <c r="I19" s="330"/>
      <c r="J19" s="330"/>
      <c r="K19" s="50"/>
    </row>
    <row r="20" spans="1:11" ht="12.75" customHeight="1" x14ac:dyDescent="0.2">
      <c r="A20" s="48"/>
      <c r="B20" s="330"/>
      <c r="C20" s="330"/>
      <c r="D20" s="330"/>
      <c r="E20" s="330"/>
      <c r="F20" s="330"/>
      <c r="G20" s="330"/>
      <c r="H20" s="330"/>
      <c r="I20" s="330"/>
      <c r="J20" s="330"/>
      <c r="K20" s="50"/>
    </row>
    <row r="21" spans="1:11" ht="12.75" customHeight="1" x14ac:dyDescent="0.2">
      <c r="A21" s="48"/>
      <c r="B21" s="330"/>
      <c r="C21" s="330"/>
      <c r="D21" s="330"/>
      <c r="E21" s="330"/>
      <c r="F21" s="330"/>
      <c r="G21" s="330"/>
      <c r="H21" s="330"/>
      <c r="I21" s="330"/>
      <c r="J21" s="330"/>
      <c r="K21" s="50"/>
    </row>
    <row r="22" spans="1:11" ht="12.75" customHeight="1" x14ac:dyDescent="0.2">
      <c r="A22" s="48"/>
      <c r="B22" s="330"/>
      <c r="C22" s="330"/>
      <c r="D22" s="330"/>
      <c r="E22" s="330"/>
      <c r="F22" s="330"/>
      <c r="G22" s="330"/>
      <c r="H22" s="330"/>
      <c r="I22" s="330"/>
      <c r="J22" s="330"/>
      <c r="K22" s="50"/>
    </row>
    <row r="23" spans="1:11" ht="12.75" customHeight="1" x14ac:dyDescent="0.2">
      <c r="A23" s="48"/>
      <c r="B23" s="330"/>
      <c r="C23" s="330"/>
      <c r="D23" s="330"/>
      <c r="E23" s="330"/>
      <c r="F23" s="330"/>
      <c r="G23" s="330"/>
      <c r="H23" s="330"/>
      <c r="I23" s="330"/>
      <c r="J23" s="330"/>
      <c r="K23" s="50"/>
    </row>
    <row r="24" spans="1:11" ht="12.75" customHeight="1" x14ac:dyDescent="0.2">
      <c r="A24" s="48"/>
      <c r="B24" s="330"/>
      <c r="C24" s="330"/>
      <c r="D24" s="330"/>
      <c r="E24" s="330"/>
      <c r="F24" s="330"/>
      <c r="G24" s="330"/>
      <c r="H24" s="330"/>
      <c r="I24" s="330"/>
      <c r="J24" s="330"/>
      <c r="K24" s="50"/>
    </row>
    <row r="25" spans="1:11" ht="12.75" customHeight="1" x14ac:dyDescent="0.2">
      <c r="A25" s="48"/>
      <c r="B25" s="330"/>
      <c r="C25" s="330"/>
      <c r="D25" s="330"/>
      <c r="E25" s="330"/>
      <c r="F25" s="330"/>
      <c r="G25" s="330"/>
      <c r="H25" s="330"/>
      <c r="I25" s="330"/>
      <c r="J25" s="330"/>
      <c r="K25" s="50"/>
    </row>
    <row r="26" spans="1:11" ht="12.75" customHeight="1" x14ac:dyDescent="0.2">
      <c r="A26" s="48"/>
      <c r="B26" s="330"/>
      <c r="C26" s="330"/>
      <c r="D26" s="330"/>
      <c r="E26" s="330"/>
      <c r="F26" s="330"/>
      <c r="G26" s="330"/>
      <c r="H26" s="330"/>
      <c r="I26" s="330"/>
      <c r="J26" s="330"/>
      <c r="K26" s="50"/>
    </row>
    <row r="27" spans="1:11" ht="12.75" customHeight="1" x14ac:dyDescent="0.2">
      <c r="A27" s="48"/>
      <c r="B27" s="330"/>
      <c r="C27" s="330"/>
      <c r="D27" s="330"/>
      <c r="E27" s="330"/>
      <c r="F27" s="330"/>
      <c r="G27" s="330"/>
      <c r="H27" s="330"/>
      <c r="I27" s="330"/>
      <c r="J27" s="330"/>
      <c r="K27" s="50"/>
    </row>
    <row r="28" spans="1:11" ht="12.75" customHeight="1" x14ac:dyDescent="0.2">
      <c r="A28" s="48"/>
      <c r="B28" s="330"/>
      <c r="C28" s="330"/>
      <c r="D28" s="330"/>
      <c r="E28" s="330"/>
      <c r="F28" s="330"/>
      <c r="G28" s="330"/>
      <c r="H28" s="330"/>
      <c r="I28" s="330"/>
      <c r="J28" s="330"/>
      <c r="K28" s="50"/>
    </row>
    <row r="29" spans="1:11" ht="12.75" customHeight="1" x14ac:dyDescent="0.2">
      <c r="A29" s="48"/>
      <c r="B29" s="330"/>
      <c r="C29" s="330"/>
      <c r="D29" s="330"/>
      <c r="E29" s="330"/>
      <c r="F29" s="330"/>
      <c r="G29" s="330"/>
      <c r="H29" s="330"/>
      <c r="I29" s="330"/>
      <c r="J29" s="330"/>
      <c r="K29" s="50"/>
    </row>
    <row r="30" spans="1:11" ht="12.75" customHeight="1" x14ac:dyDescent="0.2">
      <c r="A30" s="48"/>
      <c r="B30" s="330"/>
      <c r="C30" s="330"/>
      <c r="D30" s="330"/>
      <c r="E30" s="330"/>
      <c r="F30" s="330"/>
      <c r="G30" s="330"/>
      <c r="H30" s="330"/>
      <c r="I30" s="330"/>
      <c r="J30" s="330"/>
      <c r="K30" s="50"/>
    </row>
    <row r="31" spans="1:11" ht="12.75" customHeight="1" x14ac:dyDescent="0.2">
      <c r="A31" s="48"/>
      <c r="B31" s="330"/>
      <c r="C31" s="330"/>
      <c r="D31" s="330"/>
      <c r="E31" s="330"/>
      <c r="F31" s="330"/>
      <c r="G31" s="330"/>
      <c r="H31" s="330"/>
      <c r="I31" s="330"/>
      <c r="J31" s="330"/>
      <c r="K31" s="50"/>
    </row>
    <row r="32" spans="1:11" ht="12.75" customHeight="1" x14ac:dyDescent="0.2">
      <c r="A32" s="48"/>
      <c r="B32" s="330"/>
      <c r="C32" s="330"/>
      <c r="D32" s="330"/>
      <c r="E32" s="330"/>
      <c r="F32" s="330"/>
      <c r="G32" s="330"/>
      <c r="H32" s="330"/>
      <c r="I32" s="330"/>
      <c r="J32" s="330"/>
      <c r="K32" s="50"/>
    </row>
    <row r="33" spans="1:11" ht="12.75" customHeight="1" x14ac:dyDescent="0.2">
      <c r="A33" s="48"/>
      <c r="B33" s="330"/>
      <c r="C33" s="330"/>
      <c r="D33" s="330"/>
      <c r="E33" s="330"/>
      <c r="F33" s="330"/>
      <c r="G33" s="330"/>
      <c r="H33" s="330"/>
      <c r="I33" s="330"/>
      <c r="J33" s="330"/>
      <c r="K33" s="50"/>
    </row>
    <row r="34" spans="1:11" ht="12.75" customHeight="1" x14ac:dyDescent="0.2">
      <c r="A34" s="48"/>
      <c r="B34" s="330"/>
      <c r="C34" s="330"/>
      <c r="D34" s="330"/>
      <c r="E34" s="330"/>
      <c r="F34" s="330"/>
      <c r="G34" s="330"/>
      <c r="H34" s="330"/>
      <c r="I34" s="330"/>
      <c r="J34" s="330"/>
      <c r="K34" s="50"/>
    </row>
    <row r="35" spans="1:11" ht="12.75" customHeight="1" x14ac:dyDescent="0.2">
      <c r="A35" s="48"/>
      <c r="B35" s="330"/>
      <c r="C35" s="330"/>
      <c r="D35" s="330"/>
      <c r="E35" s="330"/>
      <c r="F35" s="330"/>
      <c r="G35" s="330"/>
      <c r="H35" s="330"/>
      <c r="I35" s="330"/>
      <c r="J35" s="330"/>
      <c r="K35" s="50"/>
    </row>
    <row r="36" spans="1:11" ht="12.75" customHeight="1" x14ac:dyDescent="0.2">
      <c r="A36" s="48"/>
      <c r="B36" s="330"/>
      <c r="C36" s="330"/>
      <c r="D36" s="330"/>
      <c r="E36" s="330"/>
      <c r="F36" s="330"/>
      <c r="G36" s="330"/>
      <c r="H36" s="330"/>
      <c r="I36" s="330"/>
      <c r="J36" s="330"/>
      <c r="K36" s="50"/>
    </row>
    <row r="37" spans="1:11" ht="12.75" customHeight="1" x14ac:dyDescent="0.2">
      <c r="A37" s="48"/>
      <c r="B37" s="330"/>
      <c r="C37" s="330"/>
      <c r="D37" s="330"/>
      <c r="E37" s="330"/>
      <c r="F37" s="330"/>
      <c r="G37" s="330"/>
      <c r="H37" s="330"/>
      <c r="I37" s="330"/>
      <c r="J37" s="330"/>
      <c r="K37" s="50"/>
    </row>
    <row r="38" spans="1:11" ht="12.75" customHeight="1" x14ac:dyDescent="0.2">
      <c r="A38" s="48"/>
      <c r="B38" s="330"/>
      <c r="C38" s="330"/>
      <c r="D38" s="330"/>
      <c r="E38" s="330"/>
      <c r="F38" s="330"/>
      <c r="G38" s="330"/>
      <c r="H38" s="330"/>
      <c r="I38" s="330"/>
      <c r="J38" s="330"/>
      <c r="K38" s="50"/>
    </row>
    <row r="39" spans="1:11" ht="12.75" customHeight="1" x14ac:dyDescent="0.2">
      <c r="A39" s="48"/>
      <c r="B39" s="330"/>
      <c r="C39" s="330"/>
      <c r="D39" s="330"/>
      <c r="E39" s="330"/>
      <c r="F39" s="330"/>
      <c r="G39" s="330"/>
      <c r="H39" s="330"/>
      <c r="I39" s="330"/>
      <c r="J39" s="330"/>
      <c r="K39" s="50"/>
    </row>
    <row r="40" spans="1:11" ht="12.75" customHeight="1" x14ac:dyDescent="0.2">
      <c r="A40" s="48"/>
      <c r="B40" s="330"/>
      <c r="C40" s="330"/>
      <c r="D40" s="330"/>
      <c r="E40" s="330"/>
      <c r="F40" s="330"/>
      <c r="G40" s="330"/>
      <c r="H40" s="330"/>
      <c r="I40" s="330"/>
      <c r="J40" s="330"/>
      <c r="K40" s="50"/>
    </row>
    <row r="41" spans="1:11" ht="12.75" customHeight="1" x14ac:dyDescent="0.2">
      <c r="A41" s="48"/>
      <c r="B41" s="330"/>
      <c r="C41" s="330"/>
      <c r="D41" s="330"/>
      <c r="E41" s="330"/>
      <c r="F41" s="330"/>
      <c r="G41" s="330"/>
      <c r="H41" s="330"/>
      <c r="I41" s="330"/>
      <c r="J41" s="330"/>
      <c r="K41" s="50"/>
    </row>
    <row r="42" spans="1:11" ht="12.75" customHeight="1" x14ac:dyDescent="0.2">
      <c r="A42" s="48"/>
      <c r="B42" s="330"/>
      <c r="C42" s="330"/>
      <c r="D42" s="330"/>
      <c r="E42" s="330"/>
      <c r="F42" s="330"/>
      <c r="G42" s="330"/>
      <c r="H42" s="330"/>
      <c r="I42" s="330"/>
      <c r="J42" s="330"/>
      <c r="K42" s="50"/>
    </row>
    <row r="43" spans="1:11" ht="27.75" customHeight="1" x14ac:dyDescent="0.2">
      <c r="A43" s="48"/>
      <c r="B43" s="330"/>
      <c r="C43" s="330"/>
      <c r="D43" s="330"/>
      <c r="E43" s="330"/>
      <c r="F43" s="330"/>
      <c r="G43" s="330"/>
      <c r="H43" s="330"/>
      <c r="I43" s="330"/>
      <c r="J43" s="330"/>
      <c r="K43" s="50"/>
    </row>
    <row r="44" spans="1:11" x14ac:dyDescent="0.2">
      <c r="A44" s="48"/>
      <c r="B44" s="49"/>
      <c r="C44" s="49"/>
      <c r="D44" s="49"/>
      <c r="E44" s="49"/>
      <c r="F44" s="49"/>
      <c r="G44" s="49"/>
      <c r="H44" s="49"/>
      <c r="I44" s="49"/>
      <c r="J44" s="49"/>
      <c r="K44" s="50"/>
    </row>
    <row r="45" spans="1:11" x14ac:dyDescent="0.2">
      <c r="A45" s="48"/>
      <c r="B45" s="49"/>
      <c r="C45" s="49"/>
      <c r="D45" s="49"/>
      <c r="E45" s="49"/>
      <c r="F45" s="49"/>
      <c r="G45" s="49"/>
      <c r="H45" s="49"/>
      <c r="I45" s="49"/>
      <c r="J45" s="49"/>
      <c r="K45" s="50"/>
    </row>
    <row r="46" spans="1:11" ht="12.75" customHeight="1" thickBot="1" x14ac:dyDescent="0.25">
      <c r="A46" s="55"/>
      <c r="B46" s="41"/>
      <c r="C46" s="41"/>
      <c r="D46" s="41"/>
      <c r="E46" s="41"/>
      <c r="F46" s="41"/>
      <c r="G46" s="41"/>
      <c r="H46" s="41"/>
      <c r="I46" s="41"/>
      <c r="J46" s="41"/>
      <c r="K46" s="42"/>
    </row>
  </sheetData>
  <sheetProtection password="91C0" sheet="1" objects="1" scenarios="1" selectLockedCells="1"/>
  <mergeCells count="1">
    <mergeCell ref="B10:J43"/>
  </mergeCells>
  <phoneticPr fontId="2" type="noConversion"/>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90" zoomScaleNormal="90" workbookViewId="0">
      <selection activeCell="O53" sqref="O53"/>
    </sheetView>
  </sheetViews>
  <sheetFormatPr baseColWidth="10" defaultColWidth="11.42578125" defaultRowHeight="12.75" x14ac:dyDescent="0.2"/>
  <cols>
    <col min="1" max="1" width="2" style="47" customWidth="1"/>
    <col min="2" max="16384" width="11.42578125" style="47"/>
  </cols>
  <sheetData>
    <row r="1" spans="1:16" x14ac:dyDescent="0.2">
      <c r="A1" s="44"/>
      <c r="B1" s="45"/>
      <c r="C1" s="45"/>
      <c r="D1" s="45"/>
      <c r="E1" s="45"/>
      <c r="F1" s="45"/>
      <c r="G1" s="45"/>
      <c r="H1" s="45"/>
      <c r="I1" s="45"/>
      <c r="J1" s="45"/>
      <c r="K1" s="45"/>
      <c r="L1" s="45"/>
      <c r="M1" s="45"/>
      <c r="N1" s="45"/>
      <c r="O1" s="45"/>
      <c r="P1" s="46"/>
    </row>
    <row r="2" spans="1:16" s="26" customFormat="1" ht="15.75" customHeight="1" x14ac:dyDescent="0.25">
      <c r="A2" s="23"/>
      <c r="B2" s="24" t="s">
        <v>40</v>
      </c>
      <c r="C2" s="24"/>
      <c r="D2" s="24"/>
      <c r="E2" s="24"/>
      <c r="F2" s="24"/>
      <c r="G2" s="24"/>
      <c r="H2" s="24"/>
      <c r="I2" s="24"/>
      <c r="J2" s="24"/>
      <c r="K2" s="24"/>
      <c r="L2" s="24"/>
      <c r="M2" s="24"/>
      <c r="N2" s="24"/>
      <c r="O2" s="24"/>
      <c r="P2" s="25"/>
    </row>
    <row r="3" spans="1:16" x14ac:dyDescent="0.2">
      <c r="A3" s="48"/>
      <c r="B3" s="49"/>
      <c r="C3" s="49"/>
      <c r="D3" s="49"/>
      <c r="E3" s="49"/>
      <c r="F3" s="49"/>
      <c r="G3" s="49"/>
      <c r="H3" s="49"/>
      <c r="I3" s="49"/>
      <c r="J3" s="49"/>
      <c r="K3" s="49"/>
      <c r="L3" s="49"/>
      <c r="M3" s="49"/>
      <c r="N3" s="49"/>
      <c r="O3" s="49"/>
      <c r="P3" s="50"/>
    </row>
    <row r="4" spans="1:16" x14ac:dyDescent="0.2">
      <c r="A4" s="48"/>
      <c r="B4" s="49"/>
      <c r="C4" s="49"/>
      <c r="D4" s="49"/>
      <c r="E4" s="49"/>
      <c r="F4" s="49"/>
      <c r="G4" s="49"/>
      <c r="H4" s="49"/>
      <c r="I4" s="49"/>
      <c r="J4" s="49"/>
      <c r="K4" s="49"/>
      <c r="L4" s="49"/>
      <c r="M4" s="49"/>
      <c r="N4" s="49"/>
      <c r="O4" s="49"/>
      <c r="P4" s="50"/>
    </row>
    <row r="5" spans="1:16" x14ac:dyDescent="0.2">
      <c r="A5" s="48"/>
      <c r="B5" s="49"/>
      <c r="C5" s="49"/>
      <c r="D5" s="49"/>
      <c r="E5" s="49"/>
      <c r="F5" s="49"/>
      <c r="G5" s="49"/>
      <c r="H5" s="49"/>
      <c r="I5" s="49"/>
      <c r="J5" s="49"/>
      <c r="K5" s="49"/>
      <c r="L5" s="49"/>
      <c r="M5" s="49"/>
      <c r="N5" s="49"/>
      <c r="O5" s="49"/>
      <c r="P5" s="50"/>
    </row>
    <row r="6" spans="1:16" x14ac:dyDescent="0.2">
      <c r="A6" s="48"/>
      <c r="B6" s="49"/>
      <c r="C6" s="49"/>
      <c r="D6" s="49"/>
      <c r="E6" s="49"/>
      <c r="F6" s="49"/>
      <c r="G6" s="49"/>
      <c r="H6" s="49"/>
      <c r="I6" s="49"/>
      <c r="J6" s="49"/>
      <c r="K6" s="49"/>
      <c r="L6" s="49"/>
      <c r="M6" s="49"/>
      <c r="N6" s="49"/>
      <c r="O6" s="49"/>
      <c r="P6" s="50"/>
    </row>
    <row r="7" spans="1:16" x14ac:dyDescent="0.2">
      <c r="A7" s="48"/>
      <c r="B7" s="49"/>
      <c r="C7" s="49"/>
      <c r="D7" s="49"/>
      <c r="E7" s="49"/>
      <c r="F7" s="49"/>
      <c r="G7" s="49"/>
      <c r="H7" s="49"/>
      <c r="I7" s="49"/>
      <c r="J7" s="49"/>
      <c r="K7" s="49"/>
      <c r="L7" s="49"/>
      <c r="M7" s="49"/>
      <c r="N7" s="49"/>
      <c r="O7" s="49"/>
      <c r="P7" s="50"/>
    </row>
    <row r="8" spans="1:16" x14ac:dyDescent="0.2">
      <c r="A8" s="48"/>
      <c r="B8" s="49"/>
      <c r="C8" s="49"/>
      <c r="D8" s="49"/>
      <c r="E8" s="49"/>
      <c r="F8" s="49"/>
      <c r="G8" s="49"/>
      <c r="H8" s="49"/>
      <c r="I8" s="49"/>
      <c r="J8" s="49"/>
      <c r="K8" s="49"/>
      <c r="L8" s="49"/>
      <c r="M8" s="49"/>
      <c r="N8" s="49"/>
      <c r="O8" s="49"/>
      <c r="P8" s="50"/>
    </row>
    <row r="9" spans="1:16" x14ac:dyDescent="0.2">
      <c r="A9" s="48"/>
      <c r="B9" s="49"/>
      <c r="C9" s="49"/>
      <c r="D9" s="49"/>
      <c r="E9" s="49"/>
      <c r="F9" s="49"/>
      <c r="G9" s="49"/>
      <c r="H9" s="49"/>
      <c r="I9" s="49"/>
      <c r="J9" s="49"/>
      <c r="K9" s="49"/>
      <c r="L9" s="49"/>
      <c r="M9" s="49"/>
      <c r="N9" s="49"/>
      <c r="O9" s="49"/>
      <c r="P9" s="50"/>
    </row>
    <row r="10" spans="1:16" x14ac:dyDescent="0.2">
      <c r="A10" s="48"/>
      <c r="B10" s="49"/>
      <c r="C10" s="49"/>
      <c r="D10" s="49"/>
      <c r="E10" s="49"/>
      <c r="F10" s="49"/>
      <c r="G10" s="49"/>
      <c r="H10" s="49"/>
      <c r="I10" s="49"/>
      <c r="J10" s="49"/>
      <c r="K10" s="49"/>
      <c r="L10" s="49"/>
      <c r="M10" s="49"/>
      <c r="N10" s="49"/>
      <c r="O10" s="49"/>
      <c r="P10" s="50"/>
    </row>
    <row r="11" spans="1:16" x14ac:dyDescent="0.2">
      <c r="A11" s="48"/>
      <c r="B11" s="49"/>
      <c r="C11" s="49"/>
      <c r="D11" s="49"/>
      <c r="E11" s="49"/>
      <c r="F11" s="49"/>
      <c r="G11" s="49"/>
      <c r="H11" s="49"/>
      <c r="I11" s="49"/>
      <c r="J11" s="49"/>
      <c r="K11" s="49"/>
      <c r="L11" s="49"/>
      <c r="M11" s="49"/>
      <c r="N11" s="49"/>
      <c r="O11" s="49"/>
      <c r="P11" s="50"/>
    </row>
    <row r="12" spans="1:16" x14ac:dyDescent="0.2">
      <c r="A12" s="48"/>
      <c r="B12" s="49"/>
      <c r="C12" s="49"/>
      <c r="D12" s="49"/>
      <c r="E12" s="49"/>
      <c r="F12" s="49"/>
      <c r="G12" s="49"/>
      <c r="H12" s="49"/>
      <c r="I12" s="49"/>
      <c r="J12" s="49"/>
      <c r="K12" s="49"/>
      <c r="L12" s="49"/>
      <c r="M12" s="49"/>
      <c r="N12" s="49"/>
      <c r="O12" s="49"/>
      <c r="P12" s="50"/>
    </row>
    <row r="13" spans="1:16" x14ac:dyDescent="0.2">
      <c r="A13" s="48"/>
      <c r="B13" s="49"/>
      <c r="C13" s="49"/>
      <c r="D13" s="49"/>
      <c r="E13" s="49"/>
      <c r="F13" s="49"/>
      <c r="G13" s="49"/>
      <c r="H13" s="49"/>
      <c r="I13" s="49"/>
      <c r="J13" s="49"/>
      <c r="K13" s="49"/>
      <c r="L13" s="49"/>
      <c r="M13" s="49"/>
      <c r="N13" s="49"/>
      <c r="O13" s="49"/>
      <c r="P13" s="50"/>
    </row>
    <row r="14" spans="1:16" x14ac:dyDescent="0.2">
      <c r="A14" s="48"/>
      <c r="B14" s="49"/>
      <c r="C14" s="49"/>
      <c r="D14" s="49"/>
      <c r="E14" s="49"/>
      <c r="F14" s="49"/>
      <c r="G14" s="49"/>
      <c r="H14" s="49"/>
      <c r="I14" s="49"/>
      <c r="J14" s="49"/>
      <c r="K14" s="49"/>
      <c r="L14" s="49"/>
      <c r="M14" s="49"/>
      <c r="N14" s="49"/>
      <c r="O14" s="49"/>
      <c r="P14" s="50"/>
    </row>
    <row r="15" spans="1:16" x14ac:dyDescent="0.2">
      <c r="A15" s="48"/>
      <c r="B15" s="49"/>
      <c r="C15" s="49"/>
      <c r="D15" s="49"/>
      <c r="E15" s="49"/>
      <c r="F15" s="49"/>
      <c r="G15" s="49"/>
      <c r="H15" s="49"/>
      <c r="I15" s="49"/>
      <c r="J15" s="49"/>
      <c r="K15" s="49"/>
      <c r="L15" s="49"/>
      <c r="M15" s="49"/>
      <c r="N15" s="49"/>
      <c r="O15" s="49"/>
      <c r="P15" s="50"/>
    </row>
    <row r="16" spans="1:16" x14ac:dyDescent="0.2">
      <c r="A16" s="48"/>
      <c r="B16" s="49"/>
      <c r="C16" s="49"/>
      <c r="D16" s="49"/>
      <c r="E16" s="49"/>
      <c r="F16" s="49"/>
      <c r="G16" s="49"/>
      <c r="H16" s="49"/>
      <c r="I16" s="49"/>
      <c r="J16" s="49"/>
      <c r="K16" s="49"/>
      <c r="L16" s="49"/>
      <c r="M16" s="49"/>
      <c r="N16" s="49"/>
      <c r="O16" s="49"/>
      <c r="P16" s="50"/>
    </row>
    <row r="17" spans="1:16" x14ac:dyDescent="0.2">
      <c r="A17" s="48"/>
      <c r="B17" s="49"/>
      <c r="C17" s="49"/>
      <c r="D17" s="49"/>
      <c r="E17" s="49"/>
      <c r="F17" s="49"/>
      <c r="G17" s="49"/>
      <c r="H17" s="49"/>
      <c r="I17" s="49"/>
      <c r="J17" s="49"/>
      <c r="K17" s="49"/>
      <c r="L17" s="49"/>
      <c r="M17" s="49"/>
      <c r="N17" s="49"/>
      <c r="O17" s="49"/>
      <c r="P17" s="50"/>
    </row>
    <row r="18" spans="1:16" x14ac:dyDescent="0.2">
      <c r="A18" s="48"/>
      <c r="B18" s="49"/>
      <c r="C18" s="49"/>
      <c r="D18" s="49"/>
      <c r="E18" s="49"/>
      <c r="F18" s="49"/>
      <c r="G18" s="49"/>
      <c r="H18" s="49"/>
      <c r="I18" s="49"/>
      <c r="J18" s="49"/>
      <c r="K18" s="49"/>
      <c r="L18" s="49"/>
      <c r="M18" s="49"/>
      <c r="N18" s="49"/>
      <c r="O18" s="49"/>
      <c r="P18" s="50"/>
    </row>
    <row r="19" spans="1:16" x14ac:dyDescent="0.2">
      <c r="A19" s="48"/>
      <c r="B19" s="49"/>
      <c r="C19" s="49"/>
      <c r="D19" s="49"/>
      <c r="E19" s="49"/>
      <c r="F19" s="49"/>
      <c r="G19" s="49"/>
      <c r="H19" s="49"/>
      <c r="I19" s="49"/>
      <c r="J19" s="49"/>
      <c r="K19" s="49"/>
      <c r="L19" s="49"/>
      <c r="M19" s="49"/>
      <c r="N19" s="49"/>
      <c r="O19" s="49"/>
      <c r="P19" s="50"/>
    </row>
    <row r="20" spans="1:16" x14ac:dyDescent="0.2">
      <c r="A20" s="48"/>
      <c r="B20" s="49"/>
      <c r="C20" s="49"/>
      <c r="D20" s="49"/>
      <c r="E20" s="49"/>
      <c r="F20" s="49"/>
      <c r="G20" s="49"/>
      <c r="H20" s="49"/>
      <c r="I20" s="49"/>
      <c r="J20" s="49"/>
      <c r="K20" s="49"/>
      <c r="L20" s="49"/>
      <c r="M20" s="49"/>
      <c r="N20" s="49"/>
      <c r="O20" s="49"/>
      <c r="P20" s="50"/>
    </row>
    <row r="21" spans="1:16" x14ac:dyDescent="0.2">
      <c r="A21" s="48"/>
      <c r="B21" s="49"/>
      <c r="C21" s="49"/>
      <c r="D21" s="49"/>
      <c r="E21" s="49"/>
      <c r="F21" s="49"/>
      <c r="G21" s="49"/>
      <c r="H21" s="49"/>
      <c r="I21" s="49"/>
      <c r="J21" s="49"/>
      <c r="K21" s="49"/>
      <c r="L21" s="49"/>
      <c r="M21" s="49"/>
      <c r="N21" s="49"/>
      <c r="O21" s="49"/>
      <c r="P21" s="50"/>
    </row>
    <row r="22" spans="1:16" x14ac:dyDescent="0.2">
      <c r="A22" s="48"/>
      <c r="B22" s="49"/>
      <c r="C22" s="49"/>
      <c r="D22" s="49"/>
      <c r="E22" s="49"/>
      <c r="F22" s="49"/>
      <c r="G22" s="49"/>
      <c r="H22" s="49"/>
      <c r="I22" s="49"/>
      <c r="J22" s="49"/>
      <c r="K22" s="49"/>
      <c r="L22" s="49"/>
      <c r="M22" s="49"/>
      <c r="N22" s="49"/>
      <c r="O22" s="49"/>
      <c r="P22" s="50"/>
    </row>
    <row r="23" spans="1:16" x14ac:dyDescent="0.2">
      <c r="A23" s="48"/>
      <c r="B23" s="49"/>
      <c r="C23" s="49"/>
      <c r="D23" s="49"/>
      <c r="E23" s="49"/>
      <c r="F23" s="49"/>
      <c r="G23" s="49"/>
      <c r="H23" s="49"/>
      <c r="I23" s="49"/>
      <c r="J23" s="49"/>
      <c r="K23" s="49"/>
      <c r="L23" s="49"/>
      <c r="M23" s="49"/>
      <c r="N23" s="49"/>
      <c r="O23" s="49"/>
      <c r="P23" s="50"/>
    </row>
    <row r="24" spans="1:16" x14ac:dyDescent="0.2">
      <c r="A24" s="48"/>
      <c r="B24" s="49"/>
      <c r="C24" s="49"/>
      <c r="D24" s="49"/>
      <c r="E24" s="49"/>
      <c r="F24" s="49"/>
      <c r="G24" s="49"/>
      <c r="H24" s="49"/>
      <c r="I24" s="49"/>
      <c r="J24" s="49"/>
      <c r="K24" s="49"/>
      <c r="L24" s="49"/>
      <c r="M24" s="49"/>
      <c r="N24" s="49"/>
      <c r="O24" s="49"/>
      <c r="P24" s="50"/>
    </row>
    <row r="25" spans="1:16" x14ac:dyDescent="0.2">
      <c r="A25" s="48"/>
      <c r="B25" s="49"/>
      <c r="C25" s="49"/>
      <c r="D25" s="49"/>
      <c r="E25" s="49"/>
      <c r="F25" s="49"/>
      <c r="G25" s="49"/>
      <c r="H25" s="49"/>
      <c r="I25" s="49"/>
      <c r="J25" s="49"/>
      <c r="K25" s="49"/>
      <c r="L25" s="49"/>
      <c r="M25" s="49"/>
      <c r="N25" s="49"/>
      <c r="O25" s="49"/>
      <c r="P25" s="50"/>
    </row>
    <row r="26" spans="1:16" x14ac:dyDescent="0.2">
      <c r="A26" s="48"/>
      <c r="B26" s="49"/>
      <c r="C26" s="49"/>
      <c r="D26" s="49"/>
      <c r="E26" s="49"/>
      <c r="F26" s="49"/>
      <c r="G26" s="49"/>
      <c r="H26" s="49"/>
      <c r="I26" s="49"/>
      <c r="J26" s="49"/>
      <c r="K26" s="49"/>
      <c r="L26" s="49"/>
      <c r="M26" s="49"/>
      <c r="N26" s="49"/>
      <c r="O26" s="49"/>
      <c r="P26" s="50"/>
    </row>
    <row r="27" spans="1:16" x14ac:dyDescent="0.2">
      <c r="A27" s="48"/>
      <c r="B27" s="49"/>
      <c r="C27" s="49"/>
      <c r="D27" s="49"/>
      <c r="E27" s="49"/>
      <c r="F27" s="49"/>
      <c r="G27" s="49"/>
      <c r="H27" s="49"/>
      <c r="I27" s="49"/>
      <c r="J27" s="49"/>
      <c r="K27" s="49"/>
      <c r="L27" s="49"/>
      <c r="M27" s="49"/>
      <c r="N27" s="49"/>
      <c r="O27" s="49"/>
      <c r="P27" s="50"/>
    </row>
    <row r="28" spans="1:16" x14ac:dyDescent="0.2">
      <c r="A28" s="48"/>
      <c r="B28" s="49"/>
      <c r="C28" s="49"/>
      <c r="D28" s="49"/>
      <c r="E28" s="49"/>
      <c r="F28" s="49"/>
      <c r="G28" s="49"/>
      <c r="H28" s="49"/>
      <c r="I28" s="49"/>
      <c r="J28" s="49"/>
      <c r="K28" s="49"/>
      <c r="L28" s="49"/>
      <c r="M28" s="49"/>
      <c r="N28" s="49"/>
      <c r="O28" s="49"/>
      <c r="P28" s="50"/>
    </row>
    <row r="29" spans="1:16" x14ac:dyDescent="0.2">
      <c r="A29" s="48"/>
      <c r="B29" s="49"/>
      <c r="C29" s="49"/>
      <c r="D29" s="49"/>
      <c r="E29" s="49"/>
      <c r="F29" s="49"/>
      <c r="G29" s="49"/>
      <c r="H29" s="49"/>
      <c r="I29" s="49"/>
      <c r="J29" s="49"/>
      <c r="K29" s="49"/>
      <c r="L29" s="49"/>
      <c r="M29" s="49"/>
      <c r="N29" s="49"/>
      <c r="O29" s="49"/>
      <c r="P29" s="50"/>
    </row>
    <row r="30" spans="1:16" x14ac:dyDescent="0.2">
      <c r="A30" s="48"/>
      <c r="B30" s="49"/>
      <c r="C30" s="49"/>
      <c r="D30" s="49"/>
      <c r="E30" s="49"/>
      <c r="F30" s="49"/>
      <c r="G30" s="49"/>
      <c r="H30" s="49"/>
      <c r="I30" s="49"/>
      <c r="J30" s="49"/>
      <c r="K30" s="49"/>
      <c r="L30" s="49"/>
      <c r="M30" s="49"/>
      <c r="N30" s="49"/>
      <c r="O30" s="49"/>
      <c r="P30" s="50"/>
    </row>
    <row r="31" spans="1:16" x14ac:dyDescent="0.2">
      <c r="A31" s="48"/>
      <c r="B31" s="49"/>
      <c r="C31" s="49"/>
      <c r="D31" s="49"/>
      <c r="E31" s="49"/>
      <c r="F31" s="49"/>
      <c r="G31" s="49"/>
      <c r="H31" s="49"/>
      <c r="I31" s="49"/>
      <c r="J31" s="49"/>
      <c r="K31" s="49"/>
      <c r="L31" s="49"/>
      <c r="M31" s="49"/>
      <c r="N31" s="49"/>
      <c r="O31" s="49"/>
      <c r="P31" s="50"/>
    </row>
    <row r="32" spans="1:16" x14ac:dyDescent="0.2">
      <c r="A32" s="48"/>
      <c r="B32" s="49"/>
      <c r="C32" s="49"/>
      <c r="D32" s="49"/>
      <c r="E32" s="49"/>
      <c r="F32" s="49"/>
      <c r="G32" s="49"/>
      <c r="H32" s="49"/>
      <c r="I32" s="49"/>
      <c r="J32" s="49"/>
      <c r="K32" s="49"/>
      <c r="L32" s="49"/>
      <c r="M32" s="49"/>
      <c r="N32" s="49"/>
      <c r="O32" s="49"/>
      <c r="P32" s="50"/>
    </row>
    <row r="33" spans="1:16" x14ac:dyDescent="0.2">
      <c r="A33" s="48"/>
      <c r="B33" s="49"/>
      <c r="C33" s="49"/>
      <c r="D33" s="49"/>
      <c r="E33" s="49"/>
      <c r="F33" s="49"/>
      <c r="G33" s="49"/>
      <c r="H33" s="49"/>
      <c r="I33" s="49"/>
      <c r="J33" s="49"/>
      <c r="K33" s="49"/>
      <c r="L33" s="49"/>
      <c r="M33" s="49"/>
      <c r="N33" s="49"/>
      <c r="O33" s="49"/>
      <c r="P33" s="50"/>
    </row>
    <row r="34" spans="1:16" x14ac:dyDescent="0.2">
      <c r="A34" s="48"/>
      <c r="B34" s="49"/>
      <c r="C34" s="49"/>
      <c r="D34" s="49"/>
      <c r="E34" s="49"/>
      <c r="F34" s="49"/>
      <c r="G34" s="49"/>
      <c r="H34" s="49"/>
      <c r="I34" s="49"/>
      <c r="J34" s="49"/>
      <c r="K34" s="49"/>
      <c r="L34" s="49"/>
      <c r="M34" s="49"/>
      <c r="N34" s="49"/>
      <c r="O34" s="49"/>
      <c r="P34" s="50"/>
    </row>
    <row r="35" spans="1:16" x14ac:dyDescent="0.2">
      <c r="A35" s="48"/>
      <c r="B35" s="49"/>
      <c r="C35" s="49"/>
      <c r="D35" s="49"/>
      <c r="E35" s="49"/>
      <c r="F35" s="49"/>
      <c r="G35" s="49"/>
      <c r="H35" s="49"/>
      <c r="I35" s="49"/>
      <c r="J35" s="49"/>
      <c r="K35" s="49"/>
      <c r="L35" s="49"/>
      <c r="M35" s="49"/>
      <c r="N35" s="49"/>
      <c r="O35" s="49"/>
      <c r="P35" s="50"/>
    </row>
    <row r="36" spans="1:16" x14ac:dyDescent="0.2">
      <c r="A36" s="48"/>
      <c r="B36" s="49"/>
      <c r="C36" s="49"/>
      <c r="D36" s="49"/>
      <c r="E36" s="49"/>
      <c r="F36" s="49"/>
      <c r="G36" s="49"/>
      <c r="H36" s="49"/>
      <c r="I36" s="49"/>
      <c r="J36" s="49"/>
      <c r="K36" s="49"/>
      <c r="L36" s="49"/>
      <c r="M36" s="49"/>
      <c r="N36" s="49"/>
      <c r="O36" s="49"/>
      <c r="P36" s="50"/>
    </row>
    <row r="37" spans="1:16" x14ac:dyDescent="0.2">
      <c r="A37" s="48"/>
      <c r="B37" s="49"/>
      <c r="C37" s="49"/>
      <c r="D37" s="49"/>
      <c r="E37" s="49"/>
      <c r="F37" s="49"/>
      <c r="G37" s="49"/>
      <c r="H37" s="49"/>
      <c r="I37" s="49"/>
      <c r="J37" s="49"/>
      <c r="K37" s="49"/>
      <c r="L37" s="49"/>
      <c r="M37" s="49"/>
      <c r="N37" s="49"/>
      <c r="O37" s="49"/>
      <c r="P37" s="50"/>
    </row>
    <row r="38" spans="1:16" x14ac:dyDescent="0.2">
      <c r="A38" s="48"/>
      <c r="B38" s="49"/>
      <c r="C38" s="49"/>
      <c r="D38" s="49"/>
      <c r="E38" s="49"/>
      <c r="F38" s="49"/>
      <c r="G38" s="49"/>
      <c r="H38" s="49"/>
      <c r="I38" s="49"/>
      <c r="J38" s="49"/>
      <c r="K38" s="49"/>
      <c r="L38" s="49"/>
      <c r="M38" s="49"/>
      <c r="N38" s="49"/>
      <c r="O38" s="49"/>
      <c r="P38" s="50"/>
    </row>
    <row r="39" spans="1:16" x14ac:dyDescent="0.2">
      <c r="A39" s="48"/>
      <c r="B39" s="49"/>
      <c r="C39" s="49"/>
      <c r="D39" s="49"/>
      <c r="E39" s="49"/>
      <c r="F39" s="49"/>
      <c r="G39" s="49"/>
      <c r="H39" s="49"/>
      <c r="I39" s="49"/>
      <c r="J39" s="49"/>
      <c r="K39" s="49"/>
      <c r="L39" s="49"/>
      <c r="M39" s="49"/>
      <c r="N39" s="49"/>
      <c r="O39" s="49"/>
      <c r="P39" s="50"/>
    </row>
    <row r="40" spans="1:16" x14ac:dyDescent="0.2">
      <c r="A40" s="48"/>
      <c r="B40" s="49"/>
      <c r="C40" s="49"/>
      <c r="D40" s="49"/>
      <c r="E40" s="49"/>
      <c r="F40" s="49"/>
      <c r="G40" s="49"/>
      <c r="H40" s="49"/>
      <c r="I40" s="49"/>
      <c r="J40" s="49"/>
      <c r="K40" s="49"/>
      <c r="L40" s="49"/>
      <c r="M40" s="49"/>
      <c r="N40" s="49"/>
      <c r="O40" s="49"/>
      <c r="P40" s="50"/>
    </row>
    <row r="41" spans="1:16" x14ac:dyDescent="0.2">
      <c r="A41" s="48"/>
      <c r="B41" s="49"/>
      <c r="C41" s="49"/>
      <c r="D41" s="49"/>
      <c r="E41" s="49"/>
      <c r="F41" s="49"/>
      <c r="G41" s="49"/>
      <c r="H41" s="49"/>
      <c r="I41" s="49"/>
      <c r="J41" s="49"/>
      <c r="K41" s="49"/>
      <c r="L41" s="49"/>
      <c r="M41" s="49"/>
      <c r="N41" s="49"/>
      <c r="O41" s="49"/>
      <c r="P41" s="50"/>
    </row>
    <row r="42" spans="1:16" x14ac:dyDescent="0.2">
      <c r="A42" s="48"/>
      <c r="B42" s="49"/>
      <c r="C42" s="49"/>
      <c r="D42" s="49"/>
      <c r="E42" s="49"/>
      <c r="F42" s="49"/>
      <c r="G42" s="49"/>
      <c r="H42" s="49"/>
      <c r="I42" s="49"/>
      <c r="J42" s="49"/>
      <c r="K42" s="49"/>
      <c r="L42" s="49"/>
      <c r="M42" s="49"/>
      <c r="N42" s="49"/>
      <c r="O42" s="49"/>
      <c r="P42" s="50"/>
    </row>
    <row r="43" spans="1:16" x14ac:dyDescent="0.2">
      <c r="A43" s="48"/>
      <c r="B43" s="49"/>
      <c r="C43" s="49"/>
      <c r="D43" s="49"/>
      <c r="E43" s="49"/>
      <c r="F43" s="49"/>
      <c r="G43" s="49"/>
      <c r="H43" s="49"/>
      <c r="I43" s="49"/>
      <c r="J43" s="49"/>
      <c r="K43" s="49"/>
      <c r="L43" s="49"/>
      <c r="M43" s="49"/>
      <c r="N43" s="49"/>
      <c r="O43" s="49"/>
      <c r="P43" s="50"/>
    </row>
    <row r="44" spans="1:16" x14ac:dyDescent="0.2">
      <c r="A44" s="48"/>
      <c r="B44" s="49"/>
      <c r="C44" s="49"/>
      <c r="D44" s="49"/>
      <c r="E44" s="49"/>
      <c r="F44" s="49"/>
      <c r="G44" s="49"/>
      <c r="H44" s="49"/>
      <c r="I44" s="49"/>
      <c r="J44" s="49"/>
      <c r="K44" s="49"/>
      <c r="L44" s="49"/>
      <c r="M44" s="49"/>
      <c r="N44" s="49"/>
      <c r="O44" s="49"/>
      <c r="P44" s="50"/>
    </row>
    <row r="45" spans="1:16" x14ac:dyDescent="0.2">
      <c r="A45" s="48"/>
      <c r="B45" s="49"/>
      <c r="C45" s="49"/>
      <c r="D45" s="49"/>
      <c r="E45" s="49"/>
      <c r="F45" s="49"/>
      <c r="G45" s="49"/>
      <c r="H45" s="49"/>
      <c r="I45" s="49"/>
      <c r="J45" s="49"/>
      <c r="K45" s="49"/>
      <c r="L45" s="49"/>
      <c r="M45" s="49"/>
      <c r="N45" s="49"/>
      <c r="O45" s="49"/>
      <c r="P45" s="50"/>
    </row>
    <row r="46" spans="1:16" x14ac:dyDescent="0.2">
      <c r="A46" s="48"/>
      <c r="B46" s="49"/>
      <c r="C46" s="49"/>
      <c r="D46" s="49"/>
      <c r="E46" s="49"/>
      <c r="F46" s="49"/>
      <c r="G46" s="49"/>
      <c r="H46" s="49"/>
      <c r="I46" s="49"/>
      <c r="J46" s="49"/>
      <c r="K46" s="49"/>
      <c r="L46" s="49"/>
      <c r="M46" s="49"/>
      <c r="N46" s="49"/>
      <c r="O46" s="49"/>
      <c r="P46" s="50"/>
    </row>
    <row r="47" spans="1:16" x14ac:dyDescent="0.2">
      <c r="A47" s="48"/>
      <c r="B47" s="49"/>
      <c r="C47" s="49"/>
      <c r="D47" s="49"/>
      <c r="E47" s="49"/>
      <c r="F47" s="49"/>
      <c r="G47" s="49"/>
      <c r="H47" s="49"/>
      <c r="I47" s="49"/>
      <c r="J47" s="49"/>
      <c r="K47" s="49"/>
      <c r="L47" s="49"/>
      <c r="M47" s="49"/>
      <c r="N47" s="49"/>
      <c r="O47" s="49"/>
      <c r="P47" s="50"/>
    </row>
    <row r="48" spans="1:16" x14ac:dyDescent="0.2">
      <c r="A48" s="48"/>
      <c r="B48" s="49"/>
      <c r="C48" s="49"/>
      <c r="D48" s="49"/>
      <c r="E48" s="49"/>
      <c r="F48" s="49"/>
      <c r="G48" s="49"/>
      <c r="H48" s="49"/>
      <c r="I48" s="49"/>
      <c r="J48" s="49"/>
      <c r="K48" s="49"/>
      <c r="L48" s="49"/>
      <c r="M48" s="49"/>
      <c r="N48" s="49"/>
      <c r="O48" s="49"/>
      <c r="P48" s="50"/>
    </row>
    <row r="49" spans="1:16" x14ac:dyDescent="0.2">
      <c r="A49" s="48"/>
      <c r="B49" s="49"/>
      <c r="C49" s="49"/>
      <c r="D49" s="49"/>
      <c r="E49" s="49"/>
      <c r="F49" s="49"/>
      <c r="G49" s="49"/>
      <c r="H49" s="49"/>
      <c r="I49" s="49"/>
      <c r="J49" s="49"/>
      <c r="K49" s="49"/>
      <c r="L49" s="49"/>
      <c r="M49" s="49"/>
      <c r="N49" s="49"/>
      <c r="O49" s="49"/>
      <c r="P49" s="50"/>
    </row>
    <row r="50" spans="1:16" x14ac:dyDescent="0.2">
      <c r="A50" s="48"/>
      <c r="B50" s="49"/>
      <c r="C50" s="49"/>
      <c r="D50" s="49"/>
      <c r="E50" s="49"/>
      <c r="F50" s="49"/>
      <c r="G50" s="49"/>
      <c r="H50" s="49"/>
      <c r="I50" s="49"/>
      <c r="J50" s="49"/>
      <c r="K50" s="49"/>
      <c r="L50" s="49"/>
      <c r="M50" s="49"/>
      <c r="N50" s="49"/>
      <c r="O50" s="49"/>
      <c r="P50" s="50"/>
    </row>
    <row r="51" spans="1:16" x14ac:dyDescent="0.2">
      <c r="A51" s="48"/>
      <c r="B51" s="49"/>
      <c r="C51" s="49"/>
      <c r="D51" s="49"/>
      <c r="E51" s="49"/>
      <c r="F51" s="49"/>
      <c r="G51" s="49"/>
      <c r="H51" s="49"/>
      <c r="I51" s="49"/>
      <c r="J51" s="49"/>
      <c r="K51" s="49"/>
      <c r="L51" s="49"/>
      <c r="M51" s="49"/>
      <c r="N51" s="49"/>
      <c r="O51" s="49"/>
      <c r="P51" s="50"/>
    </row>
    <row r="52" spans="1:16" x14ac:dyDescent="0.2">
      <c r="A52" s="48"/>
      <c r="B52" s="49"/>
      <c r="C52" s="49"/>
      <c r="D52" s="49"/>
      <c r="E52" s="49"/>
      <c r="F52" s="49"/>
      <c r="G52" s="49"/>
      <c r="H52" s="49"/>
      <c r="I52" s="49"/>
      <c r="J52" s="49"/>
      <c r="K52" s="49"/>
      <c r="L52" s="49"/>
      <c r="M52" s="49"/>
      <c r="N52" s="49"/>
      <c r="O52" s="49"/>
      <c r="P52" s="50"/>
    </row>
    <row r="53" spans="1:16" x14ac:dyDescent="0.2">
      <c r="A53" s="48"/>
      <c r="B53" s="49"/>
      <c r="C53" s="49"/>
      <c r="D53" s="49"/>
      <c r="E53" s="49"/>
      <c r="F53" s="49"/>
      <c r="G53" s="49"/>
      <c r="H53" s="49"/>
      <c r="I53" s="49"/>
      <c r="J53" s="49"/>
      <c r="K53" s="49"/>
      <c r="L53" s="49"/>
      <c r="M53" s="49"/>
      <c r="N53" s="49"/>
      <c r="O53" s="49"/>
      <c r="P53" s="50"/>
    </row>
    <row r="54" spans="1:16" x14ac:dyDescent="0.2">
      <c r="A54" s="48"/>
      <c r="B54" s="49"/>
      <c r="C54" s="49"/>
      <c r="D54" s="49"/>
      <c r="E54" s="49"/>
      <c r="F54" s="49"/>
      <c r="G54" s="49"/>
      <c r="H54" s="49"/>
      <c r="I54" s="49"/>
      <c r="J54" s="49"/>
      <c r="K54" s="49"/>
      <c r="L54" s="49"/>
      <c r="M54" s="49"/>
      <c r="N54" s="49"/>
      <c r="O54" s="49"/>
      <c r="P54" s="50"/>
    </row>
    <row r="55" spans="1:16" x14ac:dyDescent="0.2">
      <c r="A55" s="48"/>
      <c r="B55" s="49"/>
      <c r="C55" s="49"/>
      <c r="D55" s="49"/>
      <c r="E55" s="49"/>
      <c r="F55" s="49"/>
      <c r="G55" s="49"/>
      <c r="H55" s="49"/>
      <c r="I55" s="49"/>
      <c r="J55" s="49"/>
      <c r="K55" s="49"/>
      <c r="L55" s="49"/>
      <c r="M55" s="49"/>
      <c r="N55" s="49"/>
      <c r="O55" s="49"/>
      <c r="P55" s="50"/>
    </row>
    <row r="56" spans="1:16" x14ac:dyDescent="0.2">
      <c r="A56" s="48"/>
      <c r="B56" s="49"/>
      <c r="C56" s="49"/>
      <c r="D56" s="49"/>
      <c r="E56" s="49"/>
      <c r="F56" s="49"/>
      <c r="G56" s="49"/>
      <c r="H56" s="49"/>
      <c r="I56" s="49"/>
      <c r="J56" s="49"/>
      <c r="K56" s="49"/>
      <c r="L56" s="49"/>
      <c r="M56" s="49"/>
      <c r="N56" s="49"/>
      <c r="O56" s="49"/>
      <c r="P56" s="50"/>
    </row>
    <row r="57" spans="1:16" x14ac:dyDescent="0.2">
      <c r="A57" s="48"/>
      <c r="B57" s="49"/>
      <c r="C57" s="49"/>
      <c r="D57" s="49"/>
      <c r="E57" s="49"/>
      <c r="F57" s="49"/>
      <c r="G57" s="49"/>
      <c r="H57" s="49"/>
      <c r="I57" s="49"/>
      <c r="J57" s="49"/>
      <c r="K57" s="49"/>
      <c r="L57" s="49"/>
      <c r="M57" s="49"/>
      <c r="N57" s="49"/>
      <c r="O57" s="49"/>
      <c r="P57" s="50"/>
    </row>
    <row r="58" spans="1:16" x14ac:dyDescent="0.2">
      <c r="A58" s="48"/>
      <c r="B58" s="49"/>
      <c r="C58" s="49"/>
      <c r="D58" s="49"/>
      <c r="E58" s="49"/>
      <c r="F58" s="49"/>
      <c r="G58" s="49"/>
      <c r="H58" s="49"/>
      <c r="I58" s="49"/>
      <c r="J58" s="49"/>
      <c r="K58" s="49"/>
      <c r="L58" s="49"/>
      <c r="M58" s="49"/>
      <c r="N58" s="49"/>
      <c r="O58" s="49"/>
      <c r="P58" s="50"/>
    </row>
    <row r="59" spans="1:16" x14ac:dyDescent="0.2">
      <c r="A59" s="48"/>
      <c r="B59" s="49"/>
      <c r="C59" s="49"/>
      <c r="D59" s="49"/>
      <c r="E59" s="49"/>
      <c r="F59" s="49"/>
      <c r="G59" s="49"/>
      <c r="H59" s="49"/>
      <c r="I59" s="49"/>
      <c r="J59" s="49"/>
      <c r="K59" s="49"/>
      <c r="L59" s="49"/>
      <c r="M59" s="49"/>
      <c r="N59" s="49"/>
      <c r="O59" s="49"/>
      <c r="P59" s="50"/>
    </row>
    <row r="60" spans="1:16" x14ac:dyDescent="0.2">
      <c r="A60" s="48"/>
      <c r="B60" s="49"/>
      <c r="C60" s="49"/>
      <c r="D60" s="49"/>
      <c r="E60" s="49"/>
      <c r="F60" s="49"/>
      <c r="G60" s="49"/>
      <c r="H60" s="49"/>
      <c r="I60" s="49"/>
      <c r="J60" s="49"/>
      <c r="K60" s="49"/>
      <c r="L60" s="49"/>
      <c r="M60" s="49"/>
      <c r="N60" s="49"/>
      <c r="O60" s="49"/>
      <c r="P60" s="50"/>
    </row>
    <row r="61" spans="1:16" x14ac:dyDescent="0.2">
      <c r="A61" s="48"/>
      <c r="B61" s="49"/>
      <c r="C61" s="49"/>
      <c r="D61" s="49"/>
      <c r="E61" s="49"/>
      <c r="F61" s="49"/>
      <c r="G61" s="49"/>
      <c r="H61" s="49"/>
      <c r="I61" s="49"/>
      <c r="J61" s="49"/>
      <c r="K61" s="49"/>
      <c r="L61" s="49"/>
      <c r="M61" s="49"/>
      <c r="N61" s="49"/>
      <c r="O61" s="49"/>
      <c r="P61" s="50"/>
    </row>
    <row r="62" spans="1:16" x14ac:dyDescent="0.2">
      <c r="A62" s="48"/>
      <c r="B62" s="49"/>
      <c r="C62" s="49"/>
      <c r="D62" s="49"/>
      <c r="E62" s="49"/>
      <c r="F62" s="49"/>
      <c r="G62" s="49"/>
      <c r="H62" s="49"/>
      <c r="I62" s="49"/>
      <c r="J62" s="49"/>
      <c r="K62" s="49"/>
      <c r="L62" s="49"/>
      <c r="M62" s="49"/>
      <c r="N62" s="49"/>
      <c r="O62" s="49"/>
      <c r="P62" s="50"/>
    </row>
    <row r="63" spans="1:16" x14ac:dyDescent="0.2">
      <c r="A63" s="48"/>
      <c r="B63" s="49"/>
      <c r="C63" s="49"/>
      <c r="D63" s="49"/>
      <c r="E63" s="49"/>
      <c r="F63" s="49"/>
      <c r="G63" s="49"/>
      <c r="H63" s="49"/>
      <c r="I63" s="49"/>
      <c r="J63" s="49"/>
      <c r="K63" s="49"/>
      <c r="L63" s="49"/>
      <c r="M63" s="49"/>
      <c r="N63" s="49"/>
      <c r="O63" s="49"/>
      <c r="P63" s="50"/>
    </row>
    <row r="64" spans="1:16" x14ac:dyDescent="0.2">
      <c r="A64" s="48"/>
      <c r="B64" s="49"/>
      <c r="C64" s="49"/>
      <c r="D64" s="49"/>
      <c r="E64" s="49"/>
      <c r="F64" s="49"/>
      <c r="G64" s="49"/>
      <c r="H64" s="49"/>
      <c r="I64" s="49"/>
      <c r="J64" s="49"/>
      <c r="K64" s="49"/>
      <c r="L64" s="49"/>
      <c r="M64" s="49"/>
      <c r="N64" s="49"/>
      <c r="O64" s="49"/>
      <c r="P64" s="50"/>
    </row>
    <row r="65" spans="1:16" x14ac:dyDescent="0.2">
      <c r="A65" s="48"/>
      <c r="B65" s="49"/>
      <c r="C65" s="49"/>
      <c r="D65" s="49"/>
      <c r="E65" s="49"/>
      <c r="F65" s="49"/>
      <c r="G65" s="49"/>
      <c r="H65" s="49"/>
      <c r="I65" s="49"/>
      <c r="J65" s="49"/>
      <c r="K65" s="49"/>
      <c r="L65" s="49"/>
      <c r="M65" s="49"/>
      <c r="N65" s="49"/>
      <c r="O65" s="49"/>
      <c r="P65" s="50"/>
    </row>
    <row r="66" spans="1:16" x14ac:dyDescent="0.2">
      <c r="A66" s="48"/>
      <c r="B66" s="49"/>
      <c r="C66" s="49"/>
      <c r="D66" s="49"/>
      <c r="E66" s="49"/>
      <c r="F66" s="49"/>
      <c r="G66" s="49"/>
      <c r="H66" s="49"/>
      <c r="I66" s="49"/>
      <c r="J66" s="49"/>
      <c r="K66" s="49"/>
      <c r="L66" s="49"/>
      <c r="M66" s="49"/>
      <c r="N66" s="49"/>
      <c r="O66" s="49"/>
      <c r="P66" s="50"/>
    </row>
    <row r="67" spans="1:16" x14ac:dyDescent="0.2">
      <c r="A67" s="48"/>
      <c r="B67" s="49"/>
      <c r="C67" s="49"/>
      <c r="D67" s="49"/>
      <c r="E67" s="49"/>
      <c r="F67" s="49"/>
      <c r="G67" s="49"/>
      <c r="H67" s="49"/>
      <c r="I67" s="49"/>
      <c r="J67" s="49"/>
      <c r="K67" s="49"/>
      <c r="L67" s="49"/>
      <c r="M67" s="49"/>
      <c r="N67" s="49"/>
      <c r="O67" s="49"/>
      <c r="P67" s="50"/>
    </row>
    <row r="68" spans="1:16" x14ac:dyDescent="0.2">
      <c r="A68" s="48"/>
      <c r="B68" s="49"/>
      <c r="C68" s="49"/>
      <c r="D68" s="49"/>
      <c r="E68" s="49"/>
      <c r="F68" s="49"/>
      <c r="G68" s="49"/>
      <c r="H68" s="49"/>
      <c r="I68" s="49"/>
      <c r="J68" s="49"/>
      <c r="K68" s="49"/>
      <c r="L68" s="49"/>
      <c r="M68" s="49"/>
      <c r="N68" s="49"/>
      <c r="O68" s="49"/>
      <c r="P68" s="50"/>
    </row>
    <row r="69" spans="1:16" x14ac:dyDescent="0.2">
      <c r="A69" s="48"/>
      <c r="B69" s="49"/>
      <c r="C69" s="49"/>
      <c r="D69" s="49"/>
      <c r="E69" s="49"/>
      <c r="F69" s="49"/>
      <c r="G69" s="49"/>
      <c r="H69" s="49"/>
      <c r="I69" s="49"/>
      <c r="J69" s="49"/>
      <c r="K69" s="49"/>
      <c r="L69" s="49"/>
      <c r="M69" s="49"/>
      <c r="N69" s="49"/>
      <c r="O69" s="49"/>
      <c r="P69" s="50"/>
    </row>
    <row r="70" spans="1:16" x14ac:dyDescent="0.2">
      <c r="A70" s="48"/>
      <c r="B70" s="49"/>
      <c r="C70" s="49"/>
      <c r="D70" s="49"/>
      <c r="E70" s="49"/>
      <c r="F70" s="49"/>
      <c r="G70" s="49"/>
      <c r="H70" s="49"/>
      <c r="I70" s="49"/>
      <c r="J70" s="49"/>
      <c r="K70" s="49"/>
      <c r="L70" s="49"/>
      <c r="M70" s="49"/>
      <c r="N70" s="49"/>
      <c r="O70" s="49"/>
      <c r="P70" s="50"/>
    </row>
    <row r="71" spans="1:16" x14ac:dyDescent="0.2">
      <c r="A71" s="48"/>
      <c r="B71" s="49"/>
      <c r="C71" s="49"/>
      <c r="D71" s="49"/>
      <c r="E71" s="49"/>
      <c r="F71" s="49"/>
      <c r="G71" s="49"/>
      <c r="H71" s="49"/>
      <c r="I71" s="49"/>
      <c r="J71" s="49"/>
      <c r="K71" s="49"/>
      <c r="L71" s="49"/>
      <c r="M71" s="49"/>
      <c r="N71" s="49"/>
      <c r="O71" s="49"/>
      <c r="P71" s="50"/>
    </row>
    <row r="72" spans="1:16" x14ac:dyDescent="0.2">
      <c r="A72" s="48"/>
      <c r="B72" s="49"/>
      <c r="C72" s="49"/>
      <c r="D72" s="49"/>
      <c r="E72" s="49"/>
      <c r="F72" s="49"/>
      <c r="G72" s="49"/>
      <c r="H72" s="49"/>
      <c r="I72" s="49"/>
      <c r="J72" s="49"/>
      <c r="K72" s="49"/>
      <c r="L72" s="49"/>
      <c r="M72" s="49"/>
      <c r="N72" s="49"/>
      <c r="O72" s="49"/>
      <c r="P72" s="50"/>
    </row>
    <row r="73" spans="1:16" x14ac:dyDescent="0.2">
      <c r="A73" s="48"/>
      <c r="B73" s="49"/>
      <c r="C73" s="49"/>
      <c r="D73" s="49"/>
      <c r="E73" s="49"/>
      <c r="F73" s="49"/>
      <c r="G73" s="49"/>
      <c r="H73" s="49"/>
      <c r="I73" s="49"/>
      <c r="J73" s="49"/>
      <c r="K73" s="49"/>
      <c r="L73" s="49"/>
      <c r="M73" s="49"/>
      <c r="N73" s="49"/>
      <c r="O73" s="49"/>
      <c r="P73" s="50"/>
    </row>
    <row r="74" spans="1:16" x14ac:dyDescent="0.2">
      <c r="A74" s="48"/>
      <c r="B74" s="49"/>
      <c r="C74" s="49"/>
      <c r="D74" s="49"/>
      <c r="E74" s="49"/>
      <c r="F74" s="49"/>
      <c r="G74" s="49"/>
      <c r="H74" s="49"/>
      <c r="I74" s="49"/>
      <c r="J74" s="49"/>
      <c r="K74" s="49"/>
      <c r="L74" s="49"/>
      <c r="M74" s="49"/>
      <c r="N74" s="49"/>
      <c r="O74" s="49"/>
      <c r="P74" s="50"/>
    </row>
    <row r="75" spans="1:16" x14ac:dyDescent="0.2">
      <c r="A75" s="48"/>
      <c r="B75" s="49"/>
      <c r="C75" s="49"/>
      <c r="D75" s="49"/>
      <c r="E75" s="49"/>
      <c r="F75" s="49"/>
      <c r="G75" s="49"/>
      <c r="H75" s="49"/>
      <c r="I75" s="49"/>
      <c r="J75" s="49"/>
      <c r="K75" s="49"/>
      <c r="L75" s="49"/>
      <c r="M75" s="49"/>
      <c r="N75" s="49"/>
      <c r="O75" s="49"/>
      <c r="P75" s="50"/>
    </row>
    <row r="76" spans="1:16" x14ac:dyDescent="0.2">
      <c r="A76" s="48"/>
      <c r="B76" s="49"/>
      <c r="C76" s="49"/>
      <c r="D76" s="49"/>
      <c r="E76" s="49"/>
      <c r="F76" s="49"/>
      <c r="G76" s="49"/>
      <c r="H76" s="49"/>
      <c r="I76" s="49"/>
      <c r="J76" s="49"/>
      <c r="K76" s="49"/>
      <c r="L76" s="49"/>
      <c r="M76" s="49"/>
      <c r="N76" s="49"/>
      <c r="O76" s="49"/>
      <c r="P76" s="50"/>
    </row>
    <row r="77" spans="1:16" x14ac:dyDescent="0.2">
      <c r="A77" s="48"/>
      <c r="B77" s="49"/>
      <c r="C77" s="49"/>
      <c r="D77" s="49"/>
      <c r="E77" s="49"/>
      <c r="F77" s="49"/>
      <c r="G77" s="49"/>
      <c r="H77" s="49"/>
      <c r="I77" s="49"/>
      <c r="J77" s="49"/>
      <c r="K77" s="49"/>
      <c r="L77" s="49"/>
      <c r="M77" s="49"/>
      <c r="N77" s="49"/>
      <c r="O77" s="49"/>
      <c r="P77" s="50"/>
    </row>
    <row r="78" spans="1:16" x14ac:dyDescent="0.2">
      <c r="A78" s="48"/>
      <c r="B78" s="49"/>
      <c r="C78" s="49"/>
      <c r="D78" s="49"/>
      <c r="E78" s="49"/>
      <c r="F78" s="49"/>
      <c r="G78" s="49"/>
      <c r="H78" s="49"/>
      <c r="I78" s="49"/>
      <c r="J78" s="49"/>
      <c r="K78" s="49"/>
      <c r="L78" s="49"/>
      <c r="M78" s="49"/>
      <c r="N78" s="49"/>
      <c r="O78" s="49"/>
      <c r="P78" s="50"/>
    </row>
    <row r="79" spans="1:16" x14ac:dyDescent="0.2">
      <c r="A79" s="48"/>
      <c r="B79" s="49"/>
      <c r="C79" s="49"/>
      <c r="D79" s="49"/>
      <c r="E79" s="49"/>
      <c r="F79" s="49"/>
      <c r="G79" s="49"/>
      <c r="H79" s="49"/>
      <c r="I79" s="49"/>
      <c r="J79" s="49"/>
      <c r="K79" s="49"/>
      <c r="L79" s="49"/>
      <c r="M79" s="49"/>
      <c r="N79" s="49"/>
      <c r="O79" s="49"/>
      <c r="P79" s="50"/>
    </row>
    <row r="80" spans="1:16" x14ac:dyDescent="0.2">
      <c r="A80" s="48"/>
      <c r="B80" s="49"/>
      <c r="C80" s="49"/>
      <c r="D80" s="49"/>
      <c r="E80" s="49"/>
      <c r="F80" s="49"/>
      <c r="G80" s="49"/>
      <c r="H80" s="49"/>
      <c r="I80" s="49"/>
      <c r="J80" s="49"/>
      <c r="K80" s="49"/>
      <c r="L80" s="49"/>
      <c r="M80" s="49"/>
      <c r="N80" s="49"/>
      <c r="O80" s="49"/>
      <c r="P80" s="50"/>
    </row>
    <row r="81" spans="1:16" x14ac:dyDescent="0.2">
      <c r="A81" s="48"/>
      <c r="B81" s="49"/>
      <c r="C81" s="49"/>
      <c r="D81" s="49"/>
      <c r="E81" s="49"/>
      <c r="F81" s="49"/>
      <c r="G81" s="49"/>
      <c r="H81" s="49"/>
      <c r="I81" s="49"/>
      <c r="J81" s="49"/>
      <c r="K81" s="49"/>
      <c r="L81" s="49"/>
      <c r="M81" s="49"/>
      <c r="N81" s="49"/>
      <c r="O81" s="49"/>
      <c r="P81" s="50"/>
    </row>
    <row r="82" spans="1:16" x14ac:dyDescent="0.2">
      <c r="A82" s="48"/>
      <c r="B82" s="49"/>
      <c r="C82" s="49"/>
      <c r="D82" s="49"/>
      <c r="E82" s="49"/>
      <c r="F82" s="49"/>
      <c r="G82" s="49"/>
      <c r="H82" s="49"/>
      <c r="I82" s="49"/>
      <c r="J82" s="49"/>
      <c r="K82" s="49"/>
      <c r="L82" s="49"/>
      <c r="M82" s="49"/>
      <c r="N82" s="49"/>
      <c r="O82" s="49"/>
      <c r="P82" s="50"/>
    </row>
    <row r="83" spans="1:16" x14ac:dyDescent="0.2">
      <c r="A83" s="48"/>
      <c r="B83" s="49"/>
      <c r="C83" s="49"/>
      <c r="D83" s="49"/>
      <c r="E83" s="49"/>
      <c r="F83" s="49"/>
      <c r="G83" s="49"/>
      <c r="H83" s="49"/>
      <c r="I83" s="49"/>
      <c r="J83" s="49"/>
      <c r="K83" s="49"/>
      <c r="L83" s="49"/>
      <c r="M83" s="49"/>
      <c r="N83" s="49"/>
      <c r="O83" s="49"/>
      <c r="P83" s="50"/>
    </row>
    <row r="84" spans="1:16" x14ac:dyDescent="0.2">
      <c r="A84" s="48"/>
      <c r="B84" s="49"/>
      <c r="C84" s="49"/>
      <c r="D84" s="49"/>
      <c r="E84" s="49"/>
      <c r="F84" s="49"/>
      <c r="G84" s="49"/>
      <c r="H84" s="49"/>
      <c r="I84" s="49"/>
      <c r="J84" s="49"/>
      <c r="K84" s="49"/>
      <c r="L84" s="49"/>
      <c r="M84" s="49"/>
      <c r="N84" s="49"/>
      <c r="O84" s="49"/>
      <c r="P84" s="50"/>
    </row>
    <row r="85" spans="1:16" x14ac:dyDescent="0.2">
      <c r="A85" s="48"/>
      <c r="B85" s="49"/>
      <c r="C85" s="49"/>
      <c r="D85" s="49"/>
      <c r="E85" s="49"/>
      <c r="F85" s="49"/>
      <c r="G85" s="49"/>
      <c r="H85" s="49"/>
      <c r="I85" s="49"/>
      <c r="J85" s="49"/>
      <c r="K85" s="49"/>
      <c r="L85" s="49"/>
      <c r="M85" s="49"/>
      <c r="N85" s="49"/>
      <c r="O85" s="49"/>
      <c r="P85" s="50"/>
    </row>
    <row r="86" spans="1:16" x14ac:dyDescent="0.2">
      <c r="A86" s="48"/>
      <c r="B86" s="49"/>
      <c r="C86" s="49"/>
      <c r="D86" s="49"/>
      <c r="E86" s="49"/>
      <c r="F86" s="49"/>
      <c r="G86" s="49"/>
      <c r="H86" s="49"/>
      <c r="I86" s="49"/>
      <c r="J86" s="49"/>
      <c r="K86" s="49"/>
      <c r="L86" s="49"/>
      <c r="M86" s="49"/>
      <c r="N86" s="49"/>
      <c r="O86" s="49"/>
      <c r="P86" s="50"/>
    </row>
    <row r="87" spans="1:16" x14ac:dyDescent="0.2">
      <c r="A87" s="48"/>
      <c r="B87" s="49"/>
      <c r="C87" s="49"/>
      <c r="D87" s="49"/>
      <c r="E87" s="49"/>
      <c r="F87" s="49"/>
      <c r="G87" s="49"/>
      <c r="H87" s="49"/>
      <c r="I87" s="49"/>
      <c r="J87" s="49"/>
      <c r="K87" s="49"/>
      <c r="L87" s="49"/>
      <c r="M87" s="49"/>
      <c r="N87" s="49"/>
      <c r="O87" s="49"/>
      <c r="P87" s="50"/>
    </row>
    <row r="88" spans="1:16" x14ac:dyDescent="0.2">
      <c r="A88" s="48"/>
      <c r="B88" s="49"/>
      <c r="C88" s="49"/>
      <c r="D88" s="49"/>
      <c r="E88" s="49"/>
      <c r="F88" s="49"/>
      <c r="G88" s="49"/>
      <c r="H88" s="49"/>
      <c r="I88" s="49"/>
      <c r="J88" s="49"/>
      <c r="K88" s="49"/>
      <c r="L88" s="49"/>
      <c r="M88" s="49"/>
      <c r="N88" s="49"/>
      <c r="O88" s="49"/>
      <c r="P88" s="50"/>
    </row>
    <row r="89" spans="1:16" x14ac:dyDescent="0.2">
      <c r="A89" s="48"/>
      <c r="B89" s="49"/>
      <c r="C89" s="49"/>
      <c r="D89" s="49"/>
      <c r="E89" s="49"/>
      <c r="F89" s="49"/>
      <c r="G89" s="49"/>
      <c r="H89" s="49"/>
      <c r="I89" s="49"/>
      <c r="J89" s="49"/>
      <c r="K89" s="49"/>
      <c r="L89" s="49"/>
      <c r="M89" s="49"/>
      <c r="N89" s="49"/>
      <c r="O89" s="49"/>
      <c r="P89" s="50"/>
    </row>
    <row r="90" spans="1:16" x14ac:dyDescent="0.2">
      <c r="A90" s="48"/>
      <c r="B90" s="49"/>
      <c r="C90" s="49"/>
      <c r="D90" s="49"/>
      <c r="E90" s="49"/>
      <c r="F90" s="49"/>
      <c r="G90" s="49"/>
      <c r="H90" s="49"/>
      <c r="I90" s="49"/>
      <c r="J90" s="49"/>
      <c r="K90" s="49"/>
      <c r="L90" s="49"/>
      <c r="M90" s="49"/>
      <c r="N90" s="49"/>
      <c r="O90" s="49"/>
      <c r="P90" s="50"/>
    </row>
    <row r="91" spans="1:16" x14ac:dyDescent="0.2">
      <c r="A91" s="48"/>
      <c r="B91" s="49"/>
      <c r="C91" s="49"/>
      <c r="D91" s="49"/>
      <c r="E91" s="49"/>
      <c r="F91" s="49"/>
      <c r="G91" s="49"/>
      <c r="H91" s="49"/>
      <c r="I91" s="49"/>
      <c r="J91" s="49"/>
      <c r="K91" s="49"/>
      <c r="L91" s="49"/>
      <c r="M91" s="49"/>
      <c r="N91" s="49"/>
      <c r="O91" s="49"/>
      <c r="P91" s="50"/>
    </row>
    <row r="92" spans="1:16" x14ac:dyDescent="0.2">
      <c r="A92" s="48"/>
      <c r="B92" s="49"/>
      <c r="C92" s="49"/>
      <c r="D92" s="49"/>
      <c r="E92" s="49"/>
      <c r="F92" s="49"/>
      <c r="G92" s="49"/>
      <c r="H92" s="49"/>
      <c r="I92" s="49"/>
      <c r="J92" s="49"/>
      <c r="K92" s="49"/>
      <c r="L92" s="49"/>
      <c r="M92" s="49"/>
      <c r="N92" s="49"/>
      <c r="O92" s="49"/>
      <c r="P92" s="50"/>
    </row>
    <row r="93" spans="1:16" x14ac:dyDescent="0.2">
      <c r="A93" s="48"/>
      <c r="B93" s="49"/>
      <c r="C93" s="49"/>
      <c r="D93" s="49"/>
      <c r="E93" s="49"/>
      <c r="F93" s="49"/>
      <c r="G93" s="49"/>
      <c r="H93" s="49"/>
      <c r="I93" s="49"/>
      <c r="J93" s="49"/>
      <c r="K93" s="49"/>
      <c r="L93" s="49"/>
      <c r="M93" s="49"/>
      <c r="N93" s="49"/>
      <c r="O93" s="49"/>
      <c r="P93" s="50"/>
    </row>
    <row r="94" spans="1:16" x14ac:dyDescent="0.2">
      <c r="A94" s="48"/>
      <c r="B94" s="49"/>
      <c r="C94" s="49"/>
      <c r="D94" s="49"/>
      <c r="E94" s="49"/>
      <c r="F94" s="49"/>
      <c r="G94" s="49"/>
      <c r="H94" s="49"/>
      <c r="I94" s="49"/>
      <c r="J94" s="49"/>
      <c r="K94" s="49"/>
      <c r="L94" s="49"/>
      <c r="M94" s="49"/>
      <c r="N94" s="49"/>
      <c r="O94" s="49"/>
      <c r="P94" s="50"/>
    </row>
    <row r="95" spans="1:16" x14ac:dyDescent="0.2">
      <c r="A95" s="48"/>
      <c r="B95" s="49"/>
      <c r="C95" s="49"/>
      <c r="D95" s="49"/>
      <c r="E95" s="49"/>
      <c r="F95" s="49"/>
      <c r="G95" s="49"/>
      <c r="H95" s="49"/>
      <c r="I95" s="49"/>
      <c r="J95" s="49"/>
      <c r="K95" s="49"/>
      <c r="L95" s="49"/>
      <c r="M95" s="49"/>
      <c r="N95" s="49"/>
      <c r="O95" s="49"/>
      <c r="P95" s="50"/>
    </row>
    <row r="96" spans="1:16" x14ac:dyDescent="0.2">
      <c r="A96" s="48"/>
      <c r="B96" s="49"/>
      <c r="C96" s="49"/>
      <c r="D96" s="49"/>
      <c r="E96" s="49"/>
      <c r="F96" s="49"/>
      <c r="G96" s="49"/>
      <c r="H96" s="49"/>
      <c r="I96" s="49"/>
      <c r="J96" s="49"/>
      <c r="K96" s="49"/>
      <c r="L96" s="49"/>
      <c r="M96" s="49"/>
      <c r="N96" s="49"/>
      <c r="O96" s="49"/>
      <c r="P96" s="50"/>
    </row>
    <row r="97" spans="1:16" x14ac:dyDescent="0.2">
      <c r="A97" s="48"/>
      <c r="B97" s="49"/>
      <c r="C97" s="49"/>
      <c r="D97" s="49"/>
      <c r="E97" s="49"/>
      <c r="F97" s="49"/>
      <c r="G97" s="49"/>
      <c r="H97" s="49"/>
      <c r="I97" s="49"/>
      <c r="J97" s="49"/>
      <c r="K97" s="49"/>
      <c r="L97" s="49"/>
      <c r="M97" s="49"/>
      <c r="N97" s="49"/>
      <c r="O97" s="49"/>
      <c r="P97" s="50"/>
    </row>
    <row r="98" spans="1:16" x14ac:dyDescent="0.2">
      <c r="A98" s="48"/>
      <c r="B98" s="49"/>
      <c r="C98" s="49"/>
      <c r="D98" s="49"/>
      <c r="E98" s="49"/>
      <c r="F98" s="49"/>
      <c r="G98" s="49"/>
      <c r="H98" s="49"/>
      <c r="I98" s="49"/>
      <c r="J98" s="49"/>
      <c r="K98" s="49"/>
      <c r="L98" s="49"/>
      <c r="M98" s="49"/>
      <c r="N98" s="49"/>
      <c r="O98" s="49"/>
      <c r="P98" s="50"/>
    </row>
    <row r="99" spans="1:16" x14ac:dyDescent="0.2">
      <c r="A99" s="48"/>
      <c r="B99" s="49"/>
      <c r="C99" s="49"/>
      <c r="D99" s="49"/>
      <c r="E99" s="49"/>
      <c r="F99" s="49"/>
      <c r="G99" s="49"/>
      <c r="H99" s="49"/>
      <c r="I99" s="49"/>
      <c r="J99" s="49"/>
      <c r="K99" s="49"/>
      <c r="L99" s="49"/>
      <c r="M99" s="49"/>
      <c r="N99" s="49"/>
      <c r="O99" s="49"/>
      <c r="P99" s="50"/>
    </row>
    <row r="100" spans="1:16" x14ac:dyDescent="0.2">
      <c r="A100" s="48"/>
      <c r="B100" s="49"/>
      <c r="C100" s="49"/>
      <c r="D100" s="49"/>
      <c r="E100" s="49"/>
      <c r="F100" s="49"/>
      <c r="G100" s="49"/>
      <c r="H100" s="49"/>
      <c r="I100" s="49"/>
      <c r="J100" s="49"/>
      <c r="K100" s="49"/>
      <c r="L100" s="49"/>
      <c r="M100" s="49"/>
      <c r="N100" s="49"/>
      <c r="O100" s="49"/>
      <c r="P100" s="50"/>
    </row>
    <row r="101" spans="1:16" x14ac:dyDescent="0.2">
      <c r="A101" s="48"/>
      <c r="B101" s="49"/>
      <c r="C101" s="49"/>
      <c r="D101" s="49"/>
      <c r="E101" s="49"/>
      <c r="F101" s="49"/>
      <c r="G101" s="49"/>
      <c r="H101" s="49"/>
      <c r="I101" s="49"/>
      <c r="J101" s="49"/>
      <c r="K101" s="49"/>
      <c r="L101" s="49"/>
      <c r="M101" s="49"/>
      <c r="N101" s="49"/>
      <c r="O101" s="49"/>
      <c r="P101" s="50"/>
    </row>
    <row r="102" spans="1:16" x14ac:dyDescent="0.2">
      <c r="A102" s="48"/>
      <c r="B102" s="49"/>
      <c r="C102" s="49"/>
      <c r="D102" s="49"/>
      <c r="E102" s="49"/>
      <c r="F102" s="49"/>
      <c r="G102" s="49"/>
      <c r="H102" s="49"/>
      <c r="I102" s="49"/>
      <c r="J102" s="49"/>
      <c r="K102" s="49"/>
      <c r="L102" s="49"/>
      <c r="M102" s="49"/>
      <c r="N102" s="49"/>
      <c r="O102" s="49"/>
      <c r="P102" s="50"/>
    </row>
    <row r="103" spans="1:16" x14ac:dyDescent="0.2">
      <c r="A103" s="48"/>
      <c r="B103" s="49"/>
      <c r="C103" s="49"/>
      <c r="D103" s="49"/>
      <c r="E103" s="49"/>
      <c r="F103" s="49"/>
      <c r="G103" s="49"/>
      <c r="H103" s="49"/>
      <c r="I103" s="49"/>
      <c r="J103" s="49"/>
      <c r="K103" s="49"/>
      <c r="L103" s="49"/>
      <c r="M103" s="49"/>
      <c r="N103" s="49"/>
      <c r="O103" s="49"/>
      <c r="P103" s="50"/>
    </row>
    <row r="104" spans="1:16" x14ac:dyDescent="0.2">
      <c r="A104" s="48"/>
      <c r="B104" s="49"/>
      <c r="C104" s="49"/>
      <c r="D104" s="49"/>
      <c r="E104" s="49"/>
      <c r="F104" s="49"/>
      <c r="G104" s="49"/>
      <c r="H104" s="49"/>
      <c r="I104" s="49"/>
      <c r="J104" s="49"/>
      <c r="K104" s="49"/>
      <c r="L104" s="49"/>
      <c r="M104" s="49"/>
      <c r="N104" s="49"/>
      <c r="O104" s="49"/>
      <c r="P104" s="50"/>
    </row>
    <row r="105" spans="1:16" x14ac:dyDescent="0.2">
      <c r="A105" s="48"/>
      <c r="B105" s="49"/>
      <c r="C105" s="49"/>
      <c r="D105" s="49"/>
      <c r="E105" s="49"/>
      <c r="F105" s="49"/>
      <c r="G105" s="49"/>
      <c r="H105" s="49"/>
      <c r="I105" s="49"/>
      <c r="J105" s="49"/>
      <c r="K105" s="49"/>
      <c r="L105" s="49"/>
      <c r="M105" s="49"/>
      <c r="N105" s="49"/>
      <c r="O105" s="49"/>
      <c r="P105" s="50"/>
    </row>
    <row r="106" spans="1:16" x14ac:dyDescent="0.2">
      <c r="A106" s="48"/>
      <c r="B106" s="49"/>
      <c r="C106" s="49"/>
      <c r="D106" s="49"/>
      <c r="E106" s="49"/>
      <c r="F106" s="49"/>
      <c r="G106" s="49"/>
      <c r="H106" s="49"/>
      <c r="I106" s="49"/>
      <c r="J106" s="49"/>
      <c r="K106" s="49"/>
      <c r="L106" s="49"/>
      <c r="M106" s="49"/>
      <c r="N106" s="49"/>
      <c r="O106" s="49"/>
      <c r="P106" s="50"/>
    </row>
    <row r="107" spans="1:16" x14ac:dyDescent="0.2">
      <c r="A107" s="48"/>
      <c r="B107" s="49"/>
      <c r="C107" s="49"/>
      <c r="D107" s="49"/>
      <c r="E107" s="49"/>
      <c r="F107" s="49"/>
      <c r="G107" s="49"/>
      <c r="H107" s="49"/>
      <c r="I107" s="49"/>
      <c r="J107" s="49"/>
      <c r="K107" s="49"/>
      <c r="L107" s="49"/>
      <c r="M107" s="49"/>
      <c r="N107" s="49"/>
      <c r="O107" s="49"/>
      <c r="P107" s="50"/>
    </row>
    <row r="108" spans="1:16" x14ac:dyDescent="0.2">
      <c r="A108" s="48"/>
      <c r="B108" s="49"/>
      <c r="C108" s="49"/>
      <c r="D108" s="49"/>
      <c r="E108" s="49"/>
      <c r="F108" s="49"/>
      <c r="G108" s="49"/>
      <c r="H108" s="49"/>
      <c r="I108" s="49"/>
      <c r="J108" s="49"/>
      <c r="K108" s="49"/>
      <c r="L108" s="49"/>
      <c r="M108" s="49"/>
      <c r="N108" s="49"/>
      <c r="O108" s="49"/>
      <c r="P108" s="50"/>
    </row>
    <row r="109" spans="1:16" x14ac:dyDescent="0.2">
      <c r="A109" s="48"/>
      <c r="B109" s="49"/>
      <c r="C109" s="49"/>
      <c r="D109" s="49"/>
      <c r="E109" s="49"/>
      <c r="F109" s="49"/>
      <c r="G109" s="49"/>
      <c r="H109" s="49"/>
      <c r="I109" s="49"/>
      <c r="J109" s="49"/>
      <c r="K109" s="49"/>
      <c r="L109" s="49"/>
      <c r="M109" s="49"/>
      <c r="N109" s="49"/>
      <c r="O109" s="49"/>
      <c r="P109" s="50"/>
    </row>
    <row r="110" spans="1:16" x14ac:dyDescent="0.2">
      <c r="A110" s="48"/>
      <c r="B110" s="49"/>
      <c r="C110" s="49"/>
      <c r="D110" s="49"/>
      <c r="E110" s="49"/>
      <c r="F110" s="49"/>
      <c r="G110" s="49"/>
      <c r="H110" s="49"/>
      <c r="I110" s="49"/>
      <c r="J110" s="49"/>
      <c r="K110" s="49"/>
      <c r="L110" s="49"/>
      <c r="M110" s="49"/>
      <c r="N110" s="49"/>
      <c r="O110" s="49"/>
      <c r="P110" s="50"/>
    </row>
    <row r="111" spans="1:16" x14ac:dyDescent="0.2">
      <c r="A111" s="48"/>
      <c r="B111" s="49"/>
      <c r="C111" s="49"/>
      <c r="D111" s="49"/>
      <c r="E111" s="49"/>
      <c r="F111" s="49"/>
      <c r="G111" s="49"/>
      <c r="H111" s="49"/>
      <c r="I111" s="49"/>
      <c r="J111" s="49"/>
      <c r="K111" s="49"/>
      <c r="L111" s="49"/>
      <c r="M111" s="49"/>
      <c r="N111" s="49"/>
      <c r="O111" s="49"/>
      <c r="P111" s="50"/>
    </row>
    <row r="112" spans="1:16" x14ac:dyDescent="0.2">
      <c r="A112" s="48"/>
      <c r="B112" s="49"/>
      <c r="C112" s="49"/>
      <c r="D112" s="49"/>
      <c r="E112" s="49"/>
      <c r="F112" s="49"/>
      <c r="G112" s="49"/>
      <c r="H112" s="49"/>
      <c r="I112" s="49"/>
      <c r="J112" s="49"/>
      <c r="K112" s="49"/>
      <c r="L112" s="49"/>
      <c r="M112" s="49"/>
      <c r="N112" s="49"/>
      <c r="O112" s="49"/>
      <c r="P112" s="50"/>
    </row>
    <row r="113" spans="1:16" ht="13.5" thickBot="1" x14ac:dyDescent="0.25">
      <c r="A113" s="55"/>
      <c r="B113" s="41"/>
      <c r="C113" s="41"/>
      <c r="D113" s="41"/>
      <c r="E113" s="41"/>
      <c r="F113" s="41"/>
      <c r="G113" s="41"/>
      <c r="H113" s="41"/>
      <c r="I113" s="41"/>
      <c r="J113" s="41"/>
      <c r="K113" s="41"/>
      <c r="L113" s="41"/>
      <c r="M113" s="41"/>
      <c r="N113" s="41"/>
      <c r="O113" s="41"/>
      <c r="P113" s="42"/>
    </row>
  </sheetData>
  <sheetProtection password="91C0" sheet="1" objects="1" scenarios="1" selectLockedCells="1"/>
  <phoneticPr fontId="2"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tabSelected="1" zoomScale="70" zoomScaleNormal="70" workbookViewId="0">
      <selection activeCell="C16" sqref="C16"/>
    </sheetView>
  </sheetViews>
  <sheetFormatPr baseColWidth="10" defaultColWidth="11.42578125" defaultRowHeight="15.75" customHeight="1" x14ac:dyDescent="0.2"/>
  <cols>
    <col min="1" max="1" width="2.7109375" style="7" customWidth="1"/>
    <col min="2" max="2" width="37.7109375" style="7" customWidth="1"/>
    <col min="3" max="4" width="28.7109375" style="7" customWidth="1"/>
    <col min="5" max="5" width="28.42578125" style="7" customWidth="1"/>
    <col min="6" max="6" width="28.5703125" style="7" customWidth="1"/>
    <col min="7" max="7" width="28.85546875" style="7" customWidth="1"/>
    <col min="8" max="9" width="28.7109375" style="7" customWidth="1"/>
    <col min="10" max="10" width="28.7109375" style="158" customWidth="1"/>
    <col min="11" max="11" width="20" style="7" customWidth="1"/>
    <col min="12" max="13" width="17.140625" style="7" customWidth="1"/>
    <col min="14" max="14" width="21.5703125" style="7" hidden="1" customWidth="1"/>
    <col min="15" max="17" width="11.42578125" style="7" hidden="1" customWidth="1"/>
    <col min="18" max="18" width="13.5703125" style="7" hidden="1" customWidth="1"/>
    <col min="19" max="22" width="11.42578125" style="7" hidden="1" customWidth="1"/>
    <col min="23" max="25" width="11.42578125" style="7" customWidth="1"/>
    <col min="26" max="16384" width="11.42578125" style="7"/>
  </cols>
  <sheetData>
    <row r="1" spans="1:14" ht="15.75" customHeight="1" x14ac:dyDescent="0.2">
      <c r="A1" s="18"/>
      <c r="B1" s="19"/>
      <c r="C1" s="19"/>
      <c r="D1" s="19"/>
      <c r="E1" s="19"/>
      <c r="F1" s="19"/>
      <c r="G1" s="19"/>
      <c r="H1" s="19"/>
      <c r="I1" s="19"/>
      <c r="J1" s="19"/>
      <c r="K1" s="3"/>
      <c r="L1" s="19"/>
      <c r="M1" s="6"/>
    </row>
    <row r="2" spans="1:14" ht="15.75" customHeight="1" x14ac:dyDescent="0.2">
      <c r="A2" s="5"/>
      <c r="B2" s="3"/>
      <c r="C2" s="3"/>
      <c r="D2" s="3"/>
      <c r="E2" s="3"/>
      <c r="F2" s="3"/>
      <c r="G2" s="3"/>
      <c r="H2" s="3"/>
      <c r="I2" s="3"/>
      <c r="J2" s="3"/>
      <c r="K2" s="3"/>
      <c r="L2" s="3"/>
      <c r="M2" s="6"/>
    </row>
    <row r="3" spans="1:14" ht="15.75" customHeight="1" x14ac:dyDescent="0.2">
      <c r="A3" s="5"/>
      <c r="B3" s="3"/>
      <c r="C3" s="3"/>
      <c r="D3" s="3"/>
      <c r="E3" s="3"/>
      <c r="F3" s="3"/>
      <c r="G3" s="3"/>
      <c r="H3" s="3"/>
      <c r="I3" s="3"/>
      <c r="J3" s="3"/>
      <c r="K3" s="3"/>
      <c r="L3" s="3"/>
      <c r="M3" s="6"/>
    </row>
    <row r="4" spans="1:14" ht="15.75" customHeight="1" x14ac:dyDescent="0.2">
      <c r="A4" s="5"/>
      <c r="B4" s="3"/>
      <c r="C4" s="3"/>
      <c r="D4" s="3"/>
      <c r="E4" s="3"/>
      <c r="F4" s="3"/>
      <c r="G4" s="3"/>
      <c r="H4" s="3"/>
      <c r="I4" s="3"/>
      <c r="J4" s="3"/>
      <c r="K4" s="3"/>
      <c r="L4" s="3"/>
      <c r="M4" s="6"/>
    </row>
    <row r="5" spans="1:14" ht="15.75" customHeight="1" x14ac:dyDescent="0.2">
      <c r="A5" s="5"/>
      <c r="B5" s="3"/>
      <c r="C5" s="3"/>
      <c r="D5" s="3"/>
      <c r="E5" s="3"/>
      <c r="F5" s="3"/>
      <c r="G5" s="3"/>
      <c r="H5" s="3"/>
      <c r="I5" s="3"/>
      <c r="J5" s="3"/>
      <c r="K5" s="3"/>
      <c r="L5" s="3"/>
      <c r="M5" s="6"/>
    </row>
    <row r="6" spans="1:14" ht="15.75" customHeight="1" x14ac:dyDescent="0.2">
      <c r="A6" s="5"/>
      <c r="B6" s="3"/>
      <c r="C6" s="3"/>
      <c r="D6" s="3"/>
      <c r="E6" s="3"/>
      <c r="F6" s="21"/>
      <c r="G6" s="21"/>
      <c r="H6" s="21"/>
      <c r="I6" s="3"/>
      <c r="J6" s="3"/>
      <c r="K6" s="3"/>
      <c r="L6" s="3"/>
      <c r="M6" s="6"/>
    </row>
    <row r="7" spans="1:14" ht="15.75" customHeight="1" x14ac:dyDescent="0.3">
      <c r="A7" s="5"/>
      <c r="B7" s="3"/>
      <c r="C7" s="3"/>
      <c r="D7" s="3"/>
      <c r="E7" s="3"/>
      <c r="F7" s="22"/>
      <c r="G7" s="22"/>
      <c r="H7" s="22"/>
      <c r="I7" s="3"/>
      <c r="J7" s="3"/>
      <c r="K7" s="3"/>
      <c r="L7" s="3"/>
      <c r="M7" s="6"/>
    </row>
    <row r="8" spans="1:14" ht="15.75" customHeight="1" x14ac:dyDescent="0.2">
      <c r="A8" s="5"/>
      <c r="B8" s="3"/>
      <c r="C8" s="3"/>
      <c r="D8" s="3"/>
      <c r="E8" s="3"/>
      <c r="F8" s="3"/>
      <c r="G8" s="3"/>
      <c r="H8" s="3"/>
      <c r="I8" s="3"/>
      <c r="J8" s="3"/>
      <c r="K8" s="3"/>
      <c r="L8" s="3"/>
      <c r="M8" s="6"/>
    </row>
    <row r="9" spans="1:14" s="269" customFormat="1" ht="26.1" customHeight="1" x14ac:dyDescent="0.2">
      <c r="A9" s="266"/>
      <c r="B9" s="296" t="s">
        <v>57</v>
      </c>
      <c r="C9" s="267"/>
      <c r="D9" s="267"/>
      <c r="E9" s="267"/>
      <c r="F9" s="267"/>
      <c r="G9" s="267"/>
      <c r="H9" s="267"/>
      <c r="I9" s="267"/>
      <c r="J9" s="267"/>
      <c r="K9" s="267"/>
      <c r="L9" s="267"/>
      <c r="M9" s="268"/>
    </row>
    <row r="10" spans="1:14" s="30" customFormat="1" ht="15.75" customHeight="1" x14ac:dyDescent="0.25">
      <c r="A10" s="27"/>
      <c r="B10" s="28"/>
      <c r="C10" s="28"/>
      <c r="D10" s="28"/>
      <c r="E10" s="28"/>
      <c r="F10" s="28"/>
      <c r="G10" s="28"/>
      <c r="H10" s="28"/>
      <c r="I10" s="28"/>
      <c r="J10" s="28"/>
      <c r="K10" s="28"/>
      <c r="L10" s="28"/>
      <c r="M10" s="29"/>
    </row>
    <row r="11" spans="1:14" ht="15.75" customHeight="1" x14ac:dyDescent="0.2">
      <c r="A11" s="5"/>
      <c r="B11" s="3"/>
      <c r="C11" s="3"/>
      <c r="D11" s="3"/>
      <c r="E11" s="3"/>
      <c r="F11" s="3"/>
      <c r="G11" s="3"/>
      <c r="H11" s="3"/>
      <c r="I11" s="3"/>
      <c r="J11" s="3"/>
      <c r="K11" s="3"/>
      <c r="L11" s="3"/>
      <c r="M11" s="6"/>
    </row>
    <row r="12" spans="1:14" ht="15.75" customHeight="1" thickBot="1" x14ac:dyDescent="0.25">
      <c r="A12" s="5"/>
      <c r="B12" s="239"/>
      <c r="C12" s="240"/>
      <c r="D12" s="3"/>
      <c r="E12" s="3"/>
      <c r="F12" s="3"/>
      <c r="G12" s="3"/>
      <c r="H12" s="3"/>
      <c r="I12" s="3"/>
      <c r="J12" s="3"/>
      <c r="K12" s="3"/>
      <c r="L12" s="3"/>
      <c r="M12" s="6"/>
    </row>
    <row r="13" spans="1:14" ht="27" customHeight="1" x14ac:dyDescent="0.2">
      <c r="A13" s="5"/>
      <c r="B13" s="331" t="s">
        <v>15</v>
      </c>
      <c r="C13" s="333" t="s">
        <v>197</v>
      </c>
      <c r="D13" s="3"/>
      <c r="E13" s="3"/>
      <c r="F13" s="3"/>
      <c r="G13" s="3"/>
      <c r="H13" s="3"/>
      <c r="I13" s="3"/>
      <c r="J13" s="3"/>
      <c r="K13" s="3"/>
      <c r="L13" s="3"/>
      <c r="M13" s="6"/>
    </row>
    <row r="14" spans="1:14" ht="27" customHeight="1" thickBot="1" x14ac:dyDescent="0.25">
      <c r="A14" s="5"/>
      <c r="B14" s="332"/>
      <c r="C14" s="334"/>
      <c r="D14" s="3"/>
      <c r="E14" s="3"/>
      <c r="F14" s="3"/>
      <c r="G14" s="3"/>
      <c r="H14" s="3"/>
      <c r="I14" s="3"/>
      <c r="J14" s="3"/>
      <c r="K14" s="3"/>
      <c r="L14" s="3"/>
      <c r="M14" s="6"/>
    </row>
    <row r="15" spans="1:14" ht="36.75" customHeight="1" thickBot="1" x14ac:dyDescent="0.25">
      <c r="A15" s="5"/>
      <c r="B15" s="107"/>
      <c r="C15" s="3"/>
      <c r="D15" s="3"/>
      <c r="E15" s="3"/>
      <c r="F15" s="3"/>
      <c r="G15" s="3"/>
      <c r="H15" s="3"/>
      <c r="I15" s="3"/>
      <c r="J15" s="3"/>
      <c r="K15" s="3"/>
      <c r="L15" s="3"/>
      <c r="M15" s="6"/>
    </row>
    <row r="16" spans="1:14" s="169" customFormat="1" ht="54" customHeight="1" thickBot="1" x14ac:dyDescent="0.25">
      <c r="A16" s="167"/>
      <c r="B16" s="203" t="s">
        <v>206</v>
      </c>
      <c r="C16" s="79"/>
      <c r="D16" s="78"/>
      <c r="E16" s="161" t="s">
        <v>207</v>
      </c>
      <c r="F16" s="79"/>
      <c r="G16" s="78"/>
      <c r="H16" s="203" t="s">
        <v>29</v>
      </c>
      <c r="I16" s="82" t="str">
        <f>IF(C16="","",IF(F16="","",IF(AND(C16="",F16=""),"",IF(AND(C16="SI",F16="SI"),N16,N17))))</f>
        <v/>
      </c>
      <c r="J16" s="78"/>
      <c r="K16" s="78"/>
      <c r="L16" s="78"/>
      <c r="M16" s="168"/>
      <c r="N16" s="169" t="s">
        <v>34</v>
      </c>
    </row>
    <row r="17" spans="1:18" ht="9.75" customHeight="1" x14ac:dyDescent="0.2">
      <c r="A17" s="5"/>
      <c r="B17" s="107"/>
      <c r="C17" s="3"/>
      <c r="D17" s="3"/>
      <c r="E17" s="3"/>
      <c r="F17" s="3"/>
      <c r="G17" s="3"/>
      <c r="H17" s="335" t="str">
        <f>IF(I16="SI","  =&gt;   La empresa debe proyectar facturación y número de empleados para el ejercicio siguiente al que comience sus actividades","")</f>
        <v/>
      </c>
      <c r="I17" s="336"/>
      <c r="J17" s="336"/>
      <c r="K17" s="336"/>
      <c r="L17" s="3"/>
      <c r="M17" s="6"/>
      <c r="N17" s="7" t="s">
        <v>35</v>
      </c>
    </row>
    <row r="18" spans="1:18" ht="32.25" customHeight="1" thickBot="1" x14ac:dyDescent="0.25">
      <c r="A18" s="5"/>
      <c r="B18" s="3"/>
      <c r="C18" s="3"/>
      <c r="D18" s="3"/>
      <c r="E18" s="3"/>
      <c r="F18" s="3"/>
      <c r="G18" s="3"/>
      <c r="H18" s="336"/>
      <c r="I18" s="336"/>
      <c r="J18" s="336"/>
      <c r="K18" s="336"/>
      <c r="L18" s="3"/>
      <c r="M18" s="6"/>
      <c r="R18" s="7">
        <f>IF(C29&lt;1,1,C29)</f>
        <v>1</v>
      </c>
    </row>
    <row r="19" spans="1:18" ht="15.75" hidden="1" customHeight="1" thickBot="1" x14ac:dyDescent="0.25">
      <c r="A19" s="5"/>
      <c r="B19" s="107"/>
      <c r="C19" s="3"/>
      <c r="D19" s="3"/>
      <c r="E19" s="3"/>
      <c r="F19" s="3"/>
      <c r="G19" s="3"/>
      <c r="H19" s="3"/>
      <c r="I19" s="3"/>
      <c r="J19" s="3"/>
      <c r="K19" s="3"/>
      <c r="L19" s="3"/>
      <c r="M19" s="6"/>
      <c r="R19" s="7">
        <f>IF(C31="",1,C31)</f>
        <v>1</v>
      </c>
    </row>
    <row r="20" spans="1:18" ht="54" customHeight="1" thickBot="1" x14ac:dyDescent="0.25">
      <c r="A20" s="5"/>
      <c r="B20" s="203" t="s">
        <v>139</v>
      </c>
      <c r="C20" s="81"/>
      <c r="D20" s="3"/>
      <c r="E20" s="203" t="s">
        <v>16</v>
      </c>
      <c r="F20" s="79"/>
      <c r="G20" s="3"/>
      <c r="H20" s="203" t="s">
        <v>33</v>
      </c>
      <c r="I20" s="208" t="str">
        <f>IF(F20="","",IF(C20="","",IF(C20=0,"",IF(C20&gt;10000000,"NO",IF(F20&gt;19,"NO","SI")))))</f>
        <v/>
      </c>
      <c r="J20" s="3"/>
      <c r="K20" s="3"/>
      <c r="L20" s="3"/>
      <c r="M20" s="170"/>
    </row>
    <row r="21" spans="1:18" ht="15.75" customHeight="1" x14ac:dyDescent="0.2">
      <c r="A21" s="5"/>
      <c r="B21" s="2"/>
      <c r="C21" s="3"/>
      <c r="D21" s="3"/>
      <c r="E21" s="3"/>
      <c r="F21" s="3"/>
      <c r="G21" s="3"/>
      <c r="H21" s="3"/>
      <c r="I21" s="3"/>
      <c r="J21" s="3"/>
      <c r="K21" s="3"/>
      <c r="L21" s="3"/>
      <c r="M21" s="6"/>
    </row>
    <row r="22" spans="1:18" ht="15.75" customHeight="1" x14ac:dyDescent="0.2">
      <c r="A22" s="5"/>
      <c r="B22" s="3"/>
      <c r="C22" s="3"/>
      <c r="D22" s="3"/>
      <c r="E22" s="3"/>
      <c r="F22" s="3"/>
      <c r="G22" s="3"/>
      <c r="H22" s="3"/>
      <c r="I22" s="3"/>
      <c r="J22" s="3"/>
      <c r="K22" s="3"/>
      <c r="L22" s="3"/>
      <c r="M22" s="6"/>
    </row>
    <row r="23" spans="1:18" ht="15.75" customHeight="1" thickBot="1" x14ac:dyDescent="0.25">
      <c r="A23" s="5"/>
      <c r="B23" s="2"/>
      <c r="C23" s="3"/>
      <c r="D23" s="3"/>
      <c r="E23" s="3"/>
      <c r="F23" s="3"/>
      <c r="G23" s="3"/>
      <c r="H23" s="3"/>
      <c r="I23" s="3"/>
      <c r="J23" s="3"/>
      <c r="K23" s="3"/>
      <c r="L23" s="3"/>
      <c r="M23" s="6"/>
    </row>
    <row r="24" spans="1:18" ht="54" customHeight="1" thickBot="1" x14ac:dyDescent="0.25">
      <c r="A24" s="5"/>
      <c r="B24" s="263" t="s">
        <v>55</v>
      </c>
      <c r="C24" s="79"/>
      <c r="D24" s="3"/>
      <c r="E24" s="3"/>
      <c r="F24" s="3"/>
      <c r="G24" s="3"/>
      <c r="H24" s="3"/>
      <c r="I24" s="3"/>
      <c r="J24" s="3"/>
      <c r="K24" s="3"/>
      <c r="L24" s="3"/>
      <c r="M24" s="6"/>
    </row>
    <row r="25" spans="1:18" ht="15.75" customHeight="1" x14ac:dyDescent="0.2">
      <c r="A25" s="5"/>
      <c r="B25" s="2"/>
      <c r="C25" s="3"/>
      <c r="D25" s="3"/>
      <c r="E25" s="3"/>
      <c r="F25" s="3"/>
      <c r="G25" s="3"/>
      <c r="H25" s="3"/>
      <c r="I25" s="3"/>
      <c r="J25" s="3"/>
      <c r="K25" s="3"/>
      <c r="L25" s="3"/>
      <c r="M25" s="6"/>
    </row>
    <row r="26" spans="1:18" s="269" customFormat="1" ht="26.1" customHeight="1" x14ac:dyDescent="0.2">
      <c r="A26" s="266"/>
      <c r="B26" s="296" t="s">
        <v>58</v>
      </c>
      <c r="C26" s="267"/>
      <c r="D26" s="267"/>
      <c r="E26" s="267"/>
      <c r="F26" s="267"/>
      <c r="G26" s="267"/>
      <c r="H26" s="267"/>
      <c r="I26" s="267"/>
      <c r="J26" s="267"/>
      <c r="K26" s="267"/>
      <c r="L26" s="267"/>
      <c r="M26" s="268"/>
    </row>
    <row r="27" spans="1:18" s="30" customFormat="1" ht="15.75" customHeight="1" x14ac:dyDescent="0.25">
      <c r="A27" s="27"/>
      <c r="B27" s="28"/>
      <c r="C27" s="28"/>
      <c r="D27" s="28"/>
      <c r="E27" s="28"/>
      <c r="F27" s="28"/>
      <c r="G27" s="28"/>
      <c r="H27" s="28"/>
      <c r="I27" s="28"/>
      <c r="J27" s="28"/>
      <c r="K27" s="28"/>
      <c r="L27" s="28"/>
      <c r="M27" s="29"/>
    </row>
    <row r="28" spans="1:18" ht="15.75" customHeight="1" thickBot="1" x14ac:dyDescent="0.25">
      <c r="A28" s="5"/>
      <c r="B28" s="3"/>
      <c r="C28" s="3"/>
      <c r="D28" s="3"/>
      <c r="E28" s="3"/>
      <c r="F28" s="3"/>
      <c r="G28" s="3"/>
      <c r="H28" s="108"/>
      <c r="I28" s="3"/>
      <c r="J28" s="3"/>
      <c r="K28" s="3"/>
      <c r="L28" s="3"/>
      <c r="M28" s="6"/>
    </row>
    <row r="29" spans="1:18" ht="54" customHeight="1" thickBot="1" x14ac:dyDescent="0.25">
      <c r="A29" s="5"/>
      <c r="B29" s="262" t="s">
        <v>0</v>
      </c>
      <c r="C29" s="83"/>
      <c r="D29" s="3"/>
      <c r="E29" s="263" t="s">
        <v>17</v>
      </c>
      <c r="F29" s="84"/>
      <c r="G29" s="107"/>
      <c r="H29" s="263" t="s">
        <v>196</v>
      </c>
      <c r="I29" s="79"/>
      <c r="J29" s="3"/>
      <c r="K29" s="3"/>
      <c r="L29" s="3"/>
      <c r="M29" s="6"/>
    </row>
    <row r="30" spans="1:18" ht="36" customHeight="1" thickBot="1" x14ac:dyDescent="0.25">
      <c r="A30" s="5"/>
      <c r="B30" s="3"/>
      <c r="C30" s="3"/>
      <c r="D30" s="3"/>
      <c r="E30" s="3"/>
      <c r="F30" s="3"/>
      <c r="G30" s="3"/>
      <c r="H30" s="3"/>
      <c r="I30" s="3"/>
      <c r="J30" s="3"/>
      <c r="K30" s="3"/>
      <c r="L30" s="3"/>
      <c r="M30" s="6"/>
    </row>
    <row r="31" spans="1:18" ht="54" customHeight="1" thickBot="1" x14ac:dyDescent="0.25">
      <c r="A31" s="5"/>
      <c r="B31" s="262" t="s">
        <v>1</v>
      </c>
      <c r="C31" s="109" t="str">
        <f>IF(C29&gt;0,(C29*F29/I29),"")</f>
        <v/>
      </c>
      <c r="D31" s="3"/>
      <c r="E31" s="17" t="s">
        <v>18</v>
      </c>
      <c r="F31" s="3"/>
      <c r="G31" s="3"/>
      <c r="H31" s="3"/>
      <c r="I31" s="3"/>
      <c r="J31" s="3"/>
      <c r="K31" s="3"/>
      <c r="L31" s="3"/>
      <c r="M31" s="6"/>
    </row>
    <row r="32" spans="1:18" ht="36" customHeight="1" thickBot="1" x14ac:dyDescent="0.25">
      <c r="A32" s="5"/>
      <c r="B32" s="3"/>
      <c r="C32" s="3"/>
      <c r="D32" s="3"/>
      <c r="E32" s="3"/>
      <c r="F32" s="3"/>
      <c r="G32" s="3"/>
      <c r="H32" s="3"/>
      <c r="I32" s="3"/>
      <c r="J32" s="3"/>
      <c r="K32" s="3"/>
      <c r="L32" s="3"/>
      <c r="M32" s="6"/>
    </row>
    <row r="33" spans="1:13" ht="54" customHeight="1" thickBot="1" x14ac:dyDescent="0.3">
      <c r="A33" s="5"/>
      <c r="B33" s="235" t="s">
        <v>56</v>
      </c>
      <c r="C33" s="85"/>
      <c r="D33" s="3"/>
      <c r="E33" s="98" t="s">
        <v>62</v>
      </c>
      <c r="F33" s="3"/>
      <c r="G33" s="3"/>
      <c r="H33" s="3"/>
      <c r="I33" s="3"/>
      <c r="J33" s="3"/>
      <c r="K33" s="3"/>
      <c r="L33" s="3"/>
      <c r="M33" s="6"/>
    </row>
    <row r="34" spans="1:13" ht="15.75" customHeight="1" x14ac:dyDescent="0.25">
      <c r="A34" s="5"/>
      <c r="B34" s="3"/>
      <c r="C34" s="3"/>
      <c r="D34" s="3"/>
      <c r="E34" s="98" t="s">
        <v>41</v>
      </c>
      <c r="F34" s="3"/>
      <c r="G34" s="3"/>
      <c r="H34" s="3"/>
      <c r="I34" s="3"/>
      <c r="J34" s="3"/>
      <c r="K34" s="3"/>
      <c r="L34" s="3"/>
      <c r="M34" s="6"/>
    </row>
    <row r="35" spans="1:13" ht="15.75" customHeight="1" x14ac:dyDescent="0.2">
      <c r="A35" s="5"/>
      <c r="B35" s="3"/>
      <c r="C35" s="3"/>
      <c r="D35" s="3"/>
      <c r="E35" s="3"/>
      <c r="F35" s="3"/>
      <c r="G35" s="3"/>
      <c r="H35" s="3"/>
      <c r="I35" s="3"/>
      <c r="J35" s="3"/>
      <c r="K35" s="3"/>
      <c r="L35" s="3"/>
      <c r="M35" s="6"/>
    </row>
    <row r="36" spans="1:13" ht="15.75" customHeight="1" x14ac:dyDescent="0.2">
      <c r="A36" s="5"/>
      <c r="B36" s="3"/>
      <c r="C36" s="3"/>
      <c r="D36" s="3"/>
      <c r="E36" s="3"/>
      <c r="F36" s="3"/>
      <c r="G36" s="3"/>
      <c r="H36" s="3"/>
      <c r="I36" s="3"/>
      <c r="J36" s="3"/>
      <c r="K36" s="3"/>
      <c r="L36" s="3"/>
      <c r="M36" s="6"/>
    </row>
    <row r="37" spans="1:13" s="269" customFormat="1" ht="26.1" customHeight="1" x14ac:dyDescent="0.2">
      <c r="A37" s="266"/>
      <c r="B37" s="296" t="s">
        <v>59</v>
      </c>
      <c r="C37" s="267"/>
      <c r="D37" s="267"/>
      <c r="E37" s="267"/>
      <c r="F37" s="267"/>
      <c r="G37" s="267"/>
      <c r="H37" s="267"/>
      <c r="I37" s="267"/>
      <c r="J37" s="267"/>
      <c r="K37" s="267"/>
      <c r="L37" s="267"/>
      <c r="M37" s="268"/>
    </row>
    <row r="38" spans="1:13" ht="15.75" customHeight="1" x14ac:dyDescent="0.2">
      <c r="A38" s="5"/>
      <c r="B38" s="3"/>
      <c r="C38" s="3"/>
      <c r="D38" s="3"/>
      <c r="E38" s="3"/>
      <c r="F38" s="3"/>
      <c r="G38" s="3"/>
      <c r="H38" s="3"/>
      <c r="I38" s="3"/>
      <c r="J38" s="3"/>
      <c r="K38" s="3"/>
      <c r="L38" s="3"/>
      <c r="M38" s="6"/>
    </row>
    <row r="39" spans="1:13" ht="15.75" customHeight="1" x14ac:dyDescent="0.2">
      <c r="A39" s="5"/>
      <c r="B39" s="3"/>
      <c r="C39" s="3"/>
      <c r="D39" s="3"/>
      <c r="E39" s="3"/>
      <c r="F39" s="3"/>
      <c r="G39" s="3"/>
      <c r="H39" s="3"/>
      <c r="I39" s="3"/>
      <c r="J39" s="3"/>
      <c r="K39" s="3"/>
      <c r="L39" s="3"/>
      <c r="M39" s="6"/>
    </row>
    <row r="40" spans="1:13" ht="15.75" customHeight="1" x14ac:dyDescent="0.2">
      <c r="A40" s="5"/>
      <c r="B40" s="32" t="s">
        <v>19</v>
      </c>
      <c r="C40" s="3"/>
      <c r="D40" s="3"/>
      <c r="E40" s="3"/>
      <c r="F40" s="3"/>
      <c r="G40" s="3"/>
      <c r="H40" s="3"/>
      <c r="I40" s="3"/>
      <c r="J40" s="3"/>
      <c r="K40" s="3"/>
      <c r="L40" s="3"/>
      <c r="M40" s="6"/>
    </row>
    <row r="41" spans="1:13" ht="15.75" customHeight="1" x14ac:dyDescent="0.2">
      <c r="A41" s="5"/>
      <c r="B41" s="32"/>
      <c r="C41" s="3"/>
      <c r="D41" s="3"/>
      <c r="E41" s="3"/>
      <c r="F41" s="3"/>
      <c r="G41" s="3"/>
      <c r="H41" s="3"/>
      <c r="I41" s="3"/>
      <c r="J41" s="3"/>
      <c r="K41" s="3"/>
      <c r="L41" s="3"/>
      <c r="M41" s="6"/>
    </row>
    <row r="42" spans="1:13" ht="15.75" customHeight="1" x14ac:dyDescent="0.2">
      <c r="A42" s="5"/>
      <c r="B42" s="17"/>
      <c r="C42" s="3"/>
      <c r="D42" s="3"/>
      <c r="E42" s="3"/>
      <c r="F42" s="3"/>
      <c r="G42" s="3"/>
      <c r="H42" s="3"/>
      <c r="I42" s="3"/>
      <c r="J42" s="3"/>
      <c r="K42" s="3"/>
      <c r="L42" s="3"/>
      <c r="M42" s="6"/>
    </row>
    <row r="43" spans="1:13" ht="15.75" customHeight="1" thickBot="1" x14ac:dyDescent="0.25">
      <c r="A43" s="5"/>
      <c r="B43" s="3"/>
      <c r="C43" s="3"/>
      <c r="D43" s="3"/>
      <c r="E43" s="3"/>
      <c r="F43" s="3"/>
      <c r="G43" s="3"/>
      <c r="H43" s="3"/>
      <c r="I43" s="3"/>
      <c r="J43" s="3"/>
      <c r="K43" s="3"/>
      <c r="L43" s="3"/>
      <c r="M43" s="6"/>
    </row>
    <row r="44" spans="1:13" ht="13.5" thickBot="1" x14ac:dyDescent="0.25">
      <c r="A44" s="5"/>
      <c r="B44" s="337" t="s">
        <v>2</v>
      </c>
      <c r="C44" s="337" t="s">
        <v>81</v>
      </c>
      <c r="D44" s="340" t="s">
        <v>82</v>
      </c>
      <c r="E44" s="341"/>
      <c r="F44" s="341"/>
      <c r="G44" s="341"/>
      <c r="H44" s="341"/>
      <c r="I44" s="342"/>
      <c r="J44" s="343" t="s">
        <v>83</v>
      </c>
      <c r="K44" s="3"/>
      <c r="L44" s="3"/>
      <c r="M44" s="6"/>
    </row>
    <row r="45" spans="1:13" ht="13.5" thickBot="1" x14ac:dyDescent="0.25">
      <c r="A45" s="5"/>
      <c r="B45" s="338"/>
      <c r="C45" s="339"/>
      <c r="D45" s="110" t="s">
        <v>188</v>
      </c>
      <c r="E45" s="111" t="s">
        <v>189</v>
      </c>
      <c r="F45" s="112" t="s">
        <v>210</v>
      </c>
      <c r="G45" s="113" t="s">
        <v>211</v>
      </c>
      <c r="H45" s="114" t="s">
        <v>212</v>
      </c>
      <c r="I45" s="115" t="s">
        <v>84</v>
      </c>
      <c r="J45" s="344"/>
      <c r="K45" s="3"/>
      <c r="L45" s="3"/>
      <c r="M45" s="6"/>
    </row>
    <row r="46" spans="1:13" ht="23.1" customHeight="1" x14ac:dyDescent="0.2">
      <c r="A46" s="5"/>
      <c r="B46" s="116" t="s">
        <v>194</v>
      </c>
      <c r="C46" s="117"/>
      <c r="D46" s="117"/>
      <c r="E46" s="117"/>
      <c r="F46" s="117"/>
      <c r="G46" s="118"/>
      <c r="H46" s="119"/>
      <c r="I46" s="120">
        <f>SUM(D46:H46)/5</f>
        <v>0</v>
      </c>
      <c r="J46" s="121">
        <f>+C46+I46</f>
        <v>0</v>
      </c>
      <c r="K46" s="3"/>
      <c r="L46" s="3"/>
      <c r="M46" s="6"/>
    </row>
    <row r="47" spans="1:13" ht="23.1" customHeight="1" x14ac:dyDescent="0.2">
      <c r="A47" s="5"/>
      <c r="B47" s="122" t="s">
        <v>85</v>
      </c>
      <c r="C47" s="123"/>
      <c r="D47" s="123"/>
      <c r="E47" s="123"/>
      <c r="F47" s="123"/>
      <c r="G47" s="124"/>
      <c r="H47" s="125"/>
      <c r="I47" s="126">
        <f>SUM(D47:H47)/5</f>
        <v>0</v>
      </c>
      <c r="J47" s="121">
        <f>+C47+I47</f>
        <v>0</v>
      </c>
      <c r="K47" s="3"/>
      <c r="L47" s="3"/>
      <c r="M47" s="6"/>
    </row>
    <row r="48" spans="1:13" ht="23.1" customHeight="1" x14ac:dyDescent="0.2">
      <c r="A48" s="5"/>
      <c r="B48" s="122" t="s">
        <v>86</v>
      </c>
      <c r="C48" s="123"/>
      <c r="D48" s="123"/>
      <c r="E48" s="123"/>
      <c r="F48" s="123"/>
      <c r="G48" s="124"/>
      <c r="H48" s="125"/>
      <c r="I48" s="126">
        <f>SUM(D48:H48)/5</f>
        <v>0</v>
      </c>
      <c r="J48" s="121">
        <f>+C48+I48</f>
        <v>0</v>
      </c>
      <c r="K48" s="3"/>
      <c r="L48" s="3"/>
      <c r="M48" s="6"/>
    </row>
    <row r="49" spans="1:18" ht="23.1" customHeight="1" x14ac:dyDescent="0.2">
      <c r="A49" s="5"/>
      <c r="B49" s="122" t="s">
        <v>87</v>
      </c>
      <c r="C49" s="127"/>
      <c r="D49" s="127"/>
      <c r="E49" s="127"/>
      <c r="F49" s="127"/>
      <c r="G49" s="128"/>
      <c r="H49" s="129"/>
      <c r="I49" s="126">
        <f>SUM(D49:H49)/5</f>
        <v>0</v>
      </c>
      <c r="J49" s="121">
        <f>+C49+I49</f>
        <v>0</v>
      </c>
      <c r="K49" s="3"/>
      <c r="L49" s="3"/>
      <c r="M49" s="6"/>
    </row>
    <row r="50" spans="1:18" ht="23.1" customHeight="1" thickBot="1" x14ac:dyDescent="0.25">
      <c r="A50" s="5"/>
      <c r="B50" s="130" t="s">
        <v>88</v>
      </c>
      <c r="C50" s="131"/>
      <c r="D50" s="131"/>
      <c r="E50" s="131"/>
      <c r="F50" s="131"/>
      <c r="G50" s="132"/>
      <c r="H50" s="133"/>
      <c r="I50" s="126">
        <f>SUM(D50:H50)/5</f>
        <v>0</v>
      </c>
      <c r="J50" s="121">
        <f>+C50+I50</f>
        <v>0</v>
      </c>
      <c r="K50" s="3"/>
      <c r="L50" s="3"/>
      <c r="M50" s="6"/>
    </row>
    <row r="51" spans="1:18" ht="15.75" customHeight="1" thickBot="1" x14ac:dyDescent="0.25">
      <c r="A51" s="5"/>
      <c r="B51" s="34" t="s">
        <v>8</v>
      </c>
      <c r="C51" s="134">
        <f>+C46+C47*0.25+C48*0.25+C49*0.25+C50*0.25</f>
        <v>0</v>
      </c>
      <c r="D51" s="134">
        <f t="shared" ref="D51:I51" si="0">+D46+D47*0.25+D48*0.25+D49*0.25+D50*0.25</f>
        <v>0</v>
      </c>
      <c r="E51" s="134">
        <f t="shared" si="0"/>
        <v>0</v>
      </c>
      <c r="F51" s="134">
        <f t="shared" si="0"/>
        <v>0</v>
      </c>
      <c r="G51" s="134">
        <f t="shared" si="0"/>
        <v>0</v>
      </c>
      <c r="H51" s="134">
        <f t="shared" si="0"/>
        <v>0</v>
      </c>
      <c r="I51" s="134">
        <f t="shared" si="0"/>
        <v>0</v>
      </c>
      <c r="J51" s="135">
        <f>+J46+J47*0.25+J48*0.25+J49*0.25+J50*0.25</f>
        <v>0</v>
      </c>
      <c r="K51" s="3"/>
      <c r="L51" s="3"/>
      <c r="M51" s="6"/>
    </row>
    <row r="52" spans="1:18" ht="15.75" customHeight="1" x14ac:dyDescent="0.2">
      <c r="A52" s="5"/>
      <c r="B52" s="17"/>
      <c r="C52" s="17"/>
      <c r="D52" s="17"/>
      <c r="E52" s="17"/>
      <c r="F52" s="17"/>
      <c r="G52" s="17"/>
      <c r="H52" s="17"/>
      <c r="I52" s="17"/>
      <c r="J52" s="3"/>
      <c r="K52" s="3"/>
      <c r="L52" s="3"/>
      <c r="M52" s="6"/>
    </row>
    <row r="53" spans="1:18" ht="15.75" customHeight="1" x14ac:dyDescent="0.2">
      <c r="A53" s="5"/>
      <c r="B53" s="17"/>
      <c r="C53" s="17"/>
      <c r="D53" s="17"/>
      <c r="E53"/>
      <c r="F53" s="17"/>
      <c r="G53" s="17"/>
      <c r="H53" s="17"/>
      <c r="I53" s="17"/>
      <c r="J53" s="3"/>
      <c r="K53" s="3"/>
      <c r="L53" s="3"/>
      <c r="M53" s="6"/>
    </row>
    <row r="54" spans="1:18" ht="15.75" customHeight="1" x14ac:dyDescent="0.2">
      <c r="A54" s="5"/>
      <c r="B54" s="32"/>
      <c r="C54" s="3"/>
      <c r="D54" s="3"/>
      <c r="E54" s="3"/>
      <c r="F54" s="3"/>
      <c r="G54" s="3"/>
      <c r="H54" s="3"/>
      <c r="I54" s="3"/>
      <c r="J54" s="3"/>
      <c r="K54" s="3"/>
      <c r="L54" s="3"/>
      <c r="M54" s="6"/>
    </row>
    <row r="55" spans="1:18" ht="15.75" customHeight="1" x14ac:dyDescent="0.2">
      <c r="A55" s="5"/>
      <c r="B55" s="32" t="s">
        <v>20</v>
      </c>
      <c r="C55" s="3"/>
      <c r="D55" s="3"/>
      <c r="E55" s="3"/>
      <c r="F55" s="3"/>
      <c r="G55" s="3"/>
      <c r="H55" s="3"/>
      <c r="I55" s="3"/>
      <c r="J55" s="3"/>
      <c r="K55" s="3"/>
      <c r="L55" s="3"/>
      <c r="M55" s="6"/>
    </row>
    <row r="56" spans="1:18" ht="15.75" customHeight="1" x14ac:dyDescent="0.2">
      <c r="A56" s="5"/>
      <c r="B56" s="32"/>
      <c r="C56" s="3"/>
      <c r="D56" s="3"/>
      <c r="E56" s="3"/>
      <c r="F56" s="3"/>
      <c r="G56" s="3"/>
      <c r="H56" s="3"/>
      <c r="I56" s="3"/>
      <c r="J56" s="3"/>
      <c r="K56" s="3"/>
      <c r="L56" s="3"/>
      <c r="M56" s="6"/>
      <c r="N56" s="7" t="s">
        <v>89</v>
      </c>
    </row>
    <row r="57" spans="1:18" ht="15.75" customHeight="1" thickBot="1" x14ac:dyDescent="0.25">
      <c r="A57" s="5"/>
      <c r="B57" s="3"/>
      <c r="C57" s="3"/>
      <c r="D57" s="3"/>
      <c r="E57" s="3"/>
      <c r="F57" s="3"/>
      <c r="G57" s="3"/>
      <c r="H57" s="3"/>
      <c r="I57" s="3"/>
      <c r="J57" s="3"/>
      <c r="K57" s="3"/>
      <c r="L57" s="3"/>
      <c r="M57" s="6"/>
      <c r="N57" s="7" t="s">
        <v>90</v>
      </c>
    </row>
    <row r="58" spans="1:18" ht="15.75" customHeight="1" x14ac:dyDescent="0.2">
      <c r="A58" s="5"/>
      <c r="B58" s="349" t="s">
        <v>81</v>
      </c>
      <c r="C58" s="353" t="s">
        <v>82</v>
      </c>
      <c r="D58" s="354"/>
      <c r="E58" s="354"/>
      <c r="F58" s="354"/>
      <c r="G58" s="355"/>
      <c r="H58" s="349" t="s">
        <v>143</v>
      </c>
      <c r="I58" s="351" t="s">
        <v>83</v>
      </c>
      <c r="J58" s="3"/>
      <c r="K58" s="3"/>
      <c r="L58" s="3"/>
      <c r="M58" s="6"/>
      <c r="R58" s="7" t="s">
        <v>141</v>
      </c>
    </row>
    <row r="59" spans="1:18" ht="15.75" customHeight="1" x14ac:dyDescent="0.2">
      <c r="A59" s="5"/>
      <c r="B59" s="350"/>
      <c r="C59" s="171" t="s">
        <v>188</v>
      </c>
      <c r="D59" s="171" t="s">
        <v>189</v>
      </c>
      <c r="E59" s="171" t="s">
        <v>210</v>
      </c>
      <c r="F59" s="171" t="s">
        <v>211</v>
      </c>
      <c r="G59" s="171" t="s">
        <v>212</v>
      </c>
      <c r="H59" s="350"/>
      <c r="I59" s="352"/>
      <c r="J59" s="3"/>
      <c r="K59" s="3"/>
      <c r="L59" s="3"/>
      <c r="M59" s="6"/>
      <c r="R59" s="7" t="s">
        <v>142</v>
      </c>
    </row>
    <row r="60" spans="1:18" ht="23.1" customHeight="1" x14ac:dyDescent="0.2">
      <c r="A60" s="5"/>
      <c r="B60" s="306"/>
      <c r="C60" s="306"/>
      <c r="D60" s="306"/>
      <c r="E60" s="306"/>
      <c r="F60" s="306"/>
      <c r="G60" s="306"/>
      <c r="H60" s="172">
        <f>SUM(C60:G60)/5</f>
        <v>0</v>
      </c>
      <c r="I60" s="173">
        <f>B60+H60</f>
        <v>0</v>
      </c>
      <c r="J60" s="3"/>
      <c r="K60" s="3"/>
      <c r="L60" s="3"/>
      <c r="M60" s="6"/>
    </row>
    <row r="61" spans="1:18" ht="23.1" customHeight="1" x14ac:dyDescent="0.2">
      <c r="A61" s="5"/>
      <c r="B61" s="306"/>
      <c r="C61" s="306"/>
      <c r="D61" s="306"/>
      <c r="E61" s="306"/>
      <c r="F61" s="306"/>
      <c r="G61" s="306"/>
      <c r="H61" s="172">
        <f>SUM(C61:G61)/5</f>
        <v>0</v>
      </c>
      <c r="I61" s="173">
        <f>B61+H61</f>
        <v>0</v>
      </c>
      <c r="J61" s="3"/>
      <c r="K61" s="3"/>
      <c r="L61" s="3"/>
      <c r="M61" s="6"/>
    </row>
    <row r="62" spans="1:18" ht="15.75" customHeight="1" thickBot="1" x14ac:dyDescent="0.25">
      <c r="A62" s="5"/>
      <c r="B62" s="176">
        <f t="shared" ref="B62:G62" si="1">SUM(B60:B61)</f>
        <v>0</v>
      </c>
      <c r="C62" s="176">
        <f t="shared" si="1"/>
        <v>0</v>
      </c>
      <c r="D62" s="176">
        <f t="shared" si="1"/>
        <v>0</v>
      </c>
      <c r="E62" s="176">
        <f t="shared" si="1"/>
        <v>0</v>
      </c>
      <c r="F62" s="176">
        <f t="shared" si="1"/>
        <v>0</v>
      </c>
      <c r="G62" s="176">
        <f t="shared" si="1"/>
        <v>0</v>
      </c>
      <c r="H62" s="174">
        <f>+SUM(H60:H61)</f>
        <v>0</v>
      </c>
      <c r="I62" s="175">
        <f>+SUM(I60:I61)</f>
        <v>0</v>
      </c>
      <c r="J62" s="3"/>
      <c r="K62" s="3"/>
      <c r="L62" s="3"/>
      <c r="M62" s="6"/>
    </row>
    <row r="63" spans="1:18" ht="34.5" customHeight="1" x14ac:dyDescent="0.2">
      <c r="A63" s="5"/>
      <c r="B63" s="3"/>
      <c r="C63" s="3"/>
      <c r="D63" s="3"/>
      <c r="E63" s="3"/>
      <c r="F63" s="3"/>
      <c r="G63" s="3"/>
      <c r="H63" s="3"/>
      <c r="I63" s="3"/>
      <c r="J63" s="3"/>
      <c r="K63" s="3"/>
      <c r="L63" s="3"/>
      <c r="M63" s="6"/>
      <c r="N63" s="7" t="s">
        <v>36</v>
      </c>
      <c r="O63" s="7" t="s">
        <v>91</v>
      </c>
    </row>
    <row r="64" spans="1:18" ht="15.75" customHeight="1" x14ac:dyDescent="0.2">
      <c r="A64" s="5"/>
      <c r="B64" s="3"/>
      <c r="C64" s="3"/>
      <c r="D64" s="3"/>
      <c r="E64" s="3"/>
      <c r="F64" s="3"/>
      <c r="G64" s="3"/>
      <c r="H64" s="3"/>
      <c r="I64" s="3"/>
      <c r="J64" s="3"/>
      <c r="K64" s="3"/>
      <c r="L64" s="3"/>
      <c r="M64" s="6"/>
      <c r="N64" s="7" t="s">
        <v>92</v>
      </c>
      <c r="O64" s="7">
        <v>9</v>
      </c>
    </row>
    <row r="65" spans="1:19" ht="15.75" customHeight="1" x14ac:dyDescent="0.2">
      <c r="A65" s="5"/>
      <c r="B65" s="32" t="s">
        <v>22</v>
      </c>
      <c r="C65" s="3"/>
      <c r="D65" s="3"/>
      <c r="E65" s="3"/>
      <c r="F65" s="3"/>
      <c r="G65" s="3"/>
      <c r="H65" s="3"/>
      <c r="I65" s="3"/>
      <c r="J65" s="3"/>
      <c r="K65" s="3"/>
      <c r="L65" s="3"/>
      <c r="M65" s="6"/>
      <c r="N65" s="7" t="s">
        <v>93</v>
      </c>
      <c r="O65" s="7">
        <v>10</v>
      </c>
    </row>
    <row r="66" spans="1:19" ht="15.75" customHeight="1" x14ac:dyDescent="0.2">
      <c r="A66" s="5"/>
      <c r="B66" s="32"/>
      <c r="C66" s="3"/>
      <c r="D66" s="3"/>
      <c r="E66" s="3"/>
      <c r="F66" s="3"/>
      <c r="G66" s="3"/>
      <c r="H66" s="3"/>
      <c r="I66" s="3"/>
      <c r="J66" s="3"/>
      <c r="K66" s="3"/>
      <c r="L66" s="3"/>
      <c r="M66" s="6"/>
      <c r="N66" s="7" t="s">
        <v>94</v>
      </c>
      <c r="O66" s="7">
        <v>9</v>
      </c>
    </row>
    <row r="67" spans="1:19" ht="30.75" customHeight="1" thickBot="1" x14ac:dyDescent="0.25">
      <c r="A67" s="5"/>
      <c r="B67" s="244" t="s">
        <v>144</v>
      </c>
      <c r="C67" s="3"/>
      <c r="D67" s="3"/>
      <c r="E67" s="3"/>
      <c r="F67" s="3"/>
      <c r="G67" s="3"/>
      <c r="H67" s="3"/>
      <c r="I67" s="3"/>
      <c r="J67" s="3"/>
      <c r="K67" s="3"/>
      <c r="L67" s="3"/>
      <c r="M67" s="6"/>
      <c r="N67" s="7" t="s">
        <v>95</v>
      </c>
      <c r="O67" s="7">
        <v>10</v>
      </c>
    </row>
    <row r="68" spans="1:19" ht="42" customHeight="1" thickBot="1" x14ac:dyDescent="0.25">
      <c r="A68" s="5"/>
      <c r="B68" s="237" t="s">
        <v>97</v>
      </c>
      <c r="C68" s="235" t="s">
        <v>100</v>
      </c>
      <c r="D68" s="235" t="s">
        <v>192</v>
      </c>
      <c r="E68" s="235" t="s">
        <v>187</v>
      </c>
      <c r="F68" s="3"/>
      <c r="G68" s="3"/>
      <c r="H68" s="3"/>
      <c r="I68" s="3"/>
      <c r="J68" s="3"/>
      <c r="K68" s="3"/>
      <c r="L68" s="3"/>
      <c r="M68" s="6"/>
      <c r="N68" s="7" t="s">
        <v>96</v>
      </c>
      <c r="O68" s="7">
        <v>9</v>
      </c>
      <c r="R68" s="7" t="b">
        <v>1</v>
      </c>
    </row>
    <row r="69" spans="1:19" ht="23.1" customHeight="1" thickBot="1" x14ac:dyDescent="0.25">
      <c r="A69" s="5"/>
      <c r="B69" s="136"/>
      <c r="C69" s="79"/>
      <c r="D69" s="80" t="str">
        <f>IF(C69="","",IF(C69="En nueva ubicación","NO","SI"))</f>
        <v/>
      </c>
      <c r="E69" s="250">
        <f>IFERROR(IF(C69="",0,IF(C69="En nueva ubicación",0,1)),0)</f>
        <v>0</v>
      </c>
      <c r="F69" s="3"/>
      <c r="G69" s="3"/>
      <c r="H69" s="3"/>
      <c r="I69" s="3"/>
      <c r="J69" s="3"/>
      <c r="K69" s="3"/>
      <c r="L69" s="3"/>
      <c r="M69" s="6"/>
      <c r="N69" s="7" t="s">
        <v>98</v>
      </c>
      <c r="O69" s="7">
        <v>10</v>
      </c>
      <c r="R69" s="7" t="b">
        <v>0</v>
      </c>
    </row>
    <row r="70" spans="1:19" ht="15.75" customHeight="1" thickBot="1" x14ac:dyDescent="0.25">
      <c r="A70" s="5"/>
      <c r="B70" s="3"/>
      <c r="C70" s="3"/>
      <c r="D70" s="3"/>
      <c r="E70" s="3"/>
      <c r="F70" s="3"/>
      <c r="G70" s="3"/>
      <c r="H70" s="3"/>
      <c r="I70" s="3"/>
      <c r="J70" s="3"/>
      <c r="K70" s="3"/>
      <c r="L70" s="3"/>
      <c r="M70" s="6"/>
      <c r="N70" s="7" t="s">
        <v>99</v>
      </c>
      <c r="O70" s="7">
        <v>9</v>
      </c>
    </row>
    <row r="71" spans="1:19" ht="39" customHeight="1" thickBot="1" x14ac:dyDescent="0.25">
      <c r="A71" s="5"/>
      <c r="B71" s="243"/>
      <c r="C71" s="235" t="s">
        <v>36</v>
      </c>
      <c r="D71" s="235" t="s">
        <v>3</v>
      </c>
      <c r="E71" s="3"/>
      <c r="F71" s="3"/>
      <c r="G71" s="3"/>
      <c r="H71" s="3"/>
      <c r="I71" s="3"/>
      <c r="J71" s="3"/>
      <c r="K71" s="3"/>
      <c r="L71" s="3"/>
      <c r="M71" s="6"/>
      <c r="N71" s="7" t="s">
        <v>101</v>
      </c>
      <c r="O71" s="7">
        <v>10</v>
      </c>
    </row>
    <row r="72" spans="1:19" ht="23.1" customHeight="1" thickBot="1" x14ac:dyDescent="0.25">
      <c r="A72" s="5"/>
      <c r="B72" s="3"/>
      <c r="C72" s="79"/>
      <c r="D72" s="89">
        <f>IF(C72="",0,VLOOKUP(C72,N63:O99,2,FALSE))</f>
        <v>0</v>
      </c>
      <c r="E72" s="3"/>
      <c r="F72" s="3"/>
      <c r="G72" s="3"/>
      <c r="H72" s="3"/>
      <c r="I72" s="3"/>
      <c r="J72" s="3"/>
      <c r="K72" s="3"/>
      <c r="L72" s="3"/>
      <c r="M72" s="6"/>
      <c r="N72" s="7" t="s">
        <v>102</v>
      </c>
      <c r="O72" s="7">
        <v>9</v>
      </c>
      <c r="R72" s="7" t="s">
        <v>34</v>
      </c>
      <c r="S72" s="7">
        <v>10</v>
      </c>
    </row>
    <row r="73" spans="1:19" ht="15.75" customHeight="1" thickBot="1" x14ac:dyDescent="0.25">
      <c r="A73" s="5"/>
      <c r="B73" s="3"/>
      <c r="C73" s="3"/>
      <c r="D73" s="162"/>
      <c r="E73" s="3"/>
      <c r="F73" s="3"/>
      <c r="G73" s="3"/>
      <c r="H73" s="3"/>
      <c r="I73" s="3"/>
      <c r="J73" s="3"/>
      <c r="K73" s="3"/>
      <c r="L73" s="3"/>
      <c r="M73" s="6"/>
      <c r="N73" s="7" t="s">
        <v>103</v>
      </c>
      <c r="O73" s="7">
        <v>10</v>
      </c>
      <c r="R73" s="7" t="s">
        <v>35</v>
      </c>
      <c r="S73" s="7">
        <v>0</v>
      </c>
    </row>
    <row r="74" spans="1:19" ht="46.5" customHeight="1" thickBot="1" x14ac:dyDescent="0.25">
      <c r="A74" s="5"/>
      <c r="B74" s="237" t="s">
        <v>137</v>
      </c>
      <c r="C74" s="211" t="s">
        <v>97</v>
      </c>
      <c r="D74" s="212" t="s">
        <v>100</v>
      </c>
      <c r="E74" s="213" t="s">
        <v>9</v>
      </c>
      <c r="F74" s="214" t="s">
        <v>75</v>
      </c>
      <c r="G74" s="215" t="s">
        <v>138</v>
      </c>
      <c r="H74" s="204" t="s">
        <v>192</v>
      </c>
      <c r="I74" s="216" t="s">
        <v>187</v>
      </c>
      <c r="J74" s="3"/>
      <c r="K74" s="3"/>
      <c r="L74" s="3"/>
      <c r="M74" s="6"/>
      <c r="N74" s="7" t="s">
        <v>104</v>
      </c>
      <c r="O74" s="7">
        <v>9</v>
      </c>
    </row>
    <row r="75" spans="1:19" ht="23.1" customHeight="1" x14ac:dyDescent="0.2">
      <c r="A75" s="5"/>
      <c r="B75" s="3"/>
      <c r="C75" s="297"/>
      <c r="D75" s="298"/>
      <c r="E75" s="166">
        <f>IF(D75="",0,VLOOKUP(D75,$N$64:$O$99,2,FALSE))</f>
        <v>0</v>
      </c>
      <c r="F75" s="303"/>
      <c r="G75" s="247">
        <f>IFERROR((+E75*F75/$C$29),0)</f>
        <v>0</v>
      </c>
      <c r="H75" s="245" t="str">
        <f>IF(C75="","",IF(C75="En nueva ubicación","NO","SI"))</f>
        <v/>
      </c>
      <c r="I75" s="217" t="str">
        <f>IFERROR(IF(C75="","",IF(C75="En nueva ubicación",0,1)),"")</f>
        <v/>
      </c>
      <c r="J75" s="3"/>
      <c r="K75" s="3"/>
      <c r="L75" s="3"/>
      <c r="M75" s="6"/>
      <c r="N75" s="7" t="s">
        <v>105</v>
      </c>
      <c r="O75" s="7">
        <v>10</v>
      </c>
    </row>
    <row r="76" spans="1:19" ht="23.1" customHeight="1" x14ac:dyDescent="0.2">
      <c r="A76" s="5"/>
      <c r="B76" s="3"/>
      <c r="C76" s="299"/>
      <c r="D76" s="300"/>
      <c r="E76" s="166">
        <f t="shared" ref="E76:E79" si="2">IF(D76="",0,VLOOKUP(D76,$N$64:$O$99,2,FALSE))</f>
        <v>0</v>
      </c>
      <c r="F76" s="304"/>
      <c r="G76" s="218">
        <f t="shared" ref="G76:G79" si="3">IFERROR((+E76*F76/$C$29),0)</f>
        <v>0</v>
      </c>
      <c r="H76" s="219" t="str">
        <f t="shared" ref="H76:H79" si="4">IF(C76="","",IF(C76="En nueva ubicación","NO","SI"))</f>
        <v/>
      </c>
      <c r="I76" s="217" t="str">
        <f t="shared" ref="I76:I79" si="5">IFERROR(IF(C76="","",IF(C76="En nueva ubicación",0,1)),"")</f>
        <v/>
      </c>
      <c r="J76" s="3"/>
      <c r="K76" s="3"/>
      <c r="L76" s="3"/>
      <c r="M76" s="6"/>
      <c r="N76" s="7" t="s">
        <v>106</v>
      </c>
      <c r="O76" s="7">
        <v>9</v>
      </c>
    </row>
    <row r="77" spans="1:19" ht="23.1" customHeight="1" x14ac:dyDescent="0.2">
      <c r="A77" s="5"/>
      <c r="B77" s="3"/>
      <c r="C77" s="299"/>
      <c r="D77" s="300"/>
      <c r="E77" s="166">
        <f t="shared" si="2"/>
        <v>0</v>
      </c>
      <c r="F77" s="304"/>
      <c r="G77" s="248">
        <f t="shared" si="3"/>
        <v>0</v>
      </c>
      <c r="H77" s="246" t="str">
        <f t="shared" si="4"/>
        <v/>
      </c>
      <c r="I77" s="217" t="str">
        <f t="shared" si="5"/>
        <v/>
      </c>
      <c r="J77" s="3"/>
      <c r="K77" s="3"/>
      <c r="L77" s="3"/>
      <c r="M77" s="6"/>
      <c r="N77" s="137" t="s">
        <v>107</v>
      </c>
      <c r="O77" s="7">
        <v>10</v>
      </c>
    </row>
    <row r="78" spans="1:19" ht="23.1" customHeight="1" x14ac:dyDescent="0.2">
      <c r="A78" s="5"/>
      <c r="B78" s="3"/>
      <c r="C78" s="299"/>
      <c r="D78" s="300"/>
      <c r="E78" s="166">
        <f t="shared" si="2"/>
        <v>0</v>
      </c>
      <c r="F78" s="304"/>
      <c r="G78" s="218">
        <f t="shared" si="3"/>
        <v>0</v>
      </c>
      <c r="H78" s="219" t="str">
        <f t="shared" si="4"/>
        <v/>
      </c>
      <c r="I78" s="217" t="str">
        <f t="shared" si="5"/>
        <v/>
      </c>
      <c r="J78" s="3"/>
      <c r="K78" s="3"/>
      <c r="L78" s="3"/>
      <c r="M78" s="6"/>
      <c r="N78" s="137" t="s">
        <v>108</v>
      </c>
      <c r="O78" s="7">
        <v>9</v>
      </c>
    </row>
    <row r="79" spans="1:19" ht="23.1" customHeight="1" thickBot="1" x14ac:dyDescent="0.25">
      <c r="A79" s="5"/>
      <c r="B79" s="3"/>
      <c r="C79" s="301"/>
      <c r="D79" s="302"/>
      <c r="E79" s="163">
        <f t="shared" si="2"/>
        <v>0</v>
      </c>
      <c r="F79" s="305"/>
      <c r="G79" s="248">
        <f t="shared" si="3"/>
        <v>0</v>
      </c>
      <c r="H79" s="220" t="str">
        <f t="shared" si="4"/>
        <v/>
      </c>
      <c r="I79" s="221" t="str">
        <f t="shared" si="5"/>
        <v/>
      </c>
      <c r="J79" s="3"/>
      <c r="K79" s="3"/>
      <c r="L79" s="3"/>
      <c r="M79" s="6"/>
      <c r="N79" s="137" t="s">
        <v>109</v>
      </c>
      <c r="O79" s="7">
        <v>10</v>
      </c>
    </row>
    <row r="80" spans="1:19" ht="15.75" customHeight="1" thickBot="1" x14ac:dyDescent="0.25">
      <c r="A80" s="5"/>
      <c r="B80" s="3"/>
      <c r="C80" s="3"/>
      <c r="D80" s="3"/>
      <c r="E80" s="3"/>
      <c r="F80" s="3"/>
      <c r="G80" s="164">
        <f>SUM(G75:G79)</f>
        <v>0</v>
      </c>
      <c r="H80" s="3"/>
      <c r="I80" s="3"/>
      <c r="J80" s="3"/>
      <c r="K80" s="3"/>
      <c r="L80" s="3"/>
      <c r="M80" s="6"/>
      <c r="N80" s="137" t="s">
        <v>111</v>
      </c>
      <c r="O80" s="7">
        <v>6</v>
      </c>
    </row>
    <row r="81" spans="1:19" ht="15.75" customHeight="1" x14ac:dyDescent="0.2">
      <c r="A81" s="5"/>
      <c r="B81" s="3"/>
      <c r="C81" s="3"/>
      <c r="D81" s="3"/>
      <c r="E81" s="3"/>
      <c r="F81" s="3"/>
      <c r="G81" s="35"/>
      <c r="H81" s="3"/>
      <c r="I81" s="3"/>
      <c r="J81" s="165"/>
      <c r="K81" s="3"/>
      <c r="L81" s="3"/>
      <c r="M81" s="6"/>
      <c r="N81" s="137" t="s">
        <v>112</v>
      </c>
      <c r="O81" s="7">
        <v>8</v>
      </c>
    </row>
    <row r="82" spans="1:19" ht="15.75" customHeight="1" x14ac:dyDescent="0.2">
      <c r="A82" s="5"/>
      <c r="B82" s="348" t="s">
        <v>208</v>
      </c>
      <c r="C82" s="348"/>
      <c r="D82" s="348"/>
      <c r="E82" s="348"/>
      <c r="F82" s="3"/>
      <c r="G82" s="3"/>
      <c r="H82" s="3"/>
      <c r="I82" s="3"/>
      <c r="J82" s="3"/>
      <c r="K82" s="3"/>
      <c r="L82" s="3"/>
      <c r="M82" s="6"/>
      <c r="N82" s="137" t="s">
        <v>113</v>
      </c>
      <c r="O82" s="7">
        <v>6</v>
      </c>
    </row>
    <row r="83" spans="1:19" ht="15.75" customHeight="1" x14ac:dyDescent="0.2">
      <c r="A83" s="5"/>
      <c r="B83" s="3"/>
      <c r="C83" s="3"/>
      <c r="D83" s="17"/>
      <c r="E83" s="3"/>
      <c r="F83" s="3"/>
      <c r="G83" s="3"/>
      <c r="H83" s="3"/>
      <c r="I83" s="3"/>
      <c r="J83" s="3"/>
      <c r="K83" s="3"/>
      <c r="L83" s="3"/>
      <c r="M83" s="6"/>
      <c r="N83" s="137" t="s">
        <v>115</v>
      </c>
      <c r="O83" s="7">
        <v>8</v>
      </c>
    </row>
    <row r="84" spans="1:19" ht="15.75" customHeight="1" x14ac:dyDescent="0.2">
      <c r="A84" s="5"/>
      <c r="B84" s="3"/>
      <c r="C84" s="3"/>
      <c r="D84" s="160"/>
      <c r="E84" s="159"/>
      <c r="F84" s="3"/>
      <c r="G84" s="3"/>
      <c r="H84" s="3"/>
      <c r="I84" s="3"/>
      <c r="J84" s="3"/>
      <c r="K84" s="3"/>
      <c r="L84" s="3"/>
      <c r="M84" s="6"/>
      <c r="N84" s="137" t="s">
        <v>116</v>
      </c>
      <c r="O84" s="7">
        <v>6</v>
      </c>
    </row>
    <row r="85" spans="1:19" ht="15.75" customHeight="1" x14ac:dyDescent="0.2">
      <c r="A85" s="5"/>
      <c r="B85" s="3"/>
      <c r="C85" s="3"/>
      <c r="D85" s="3"/>
      <c r="E85" s="3"/>
      <c r="F85" s="3"/>
      <c r="G85" s="3"/>
      <c r="H85" s="3"/>
      <c r="I85" s="3"/>
      <c r="J85" s="3"/>
      <c r="K85" s="3"/>
      <c r="L85" s="3"/>
      <c r="M85" s="6"/>
      <c r="N85" s="137" t="s">
        <v>117</v>
      </c>
      <c r="O85" s="7">
        <v>8</v>
      </c>
    </row>
    <row r="86" spans="1:19" ht="15.75" customHeight="1" x14ac:dyDescent="0.2">
      <c r="A86" s="5"/>
      <c r="B86" s="35" t="s">
        <v>213</v>
      </c>
      <c r="C86" s="35"/>
      <c r="D86" s="35"/>
      <c r="E86" s="35"/>
      <c r="F86" s="35"/>
      <c r="G86" s="3"/>
      <c r="H86" s="3"/>
      <c r="I86" s="3"/>
      <c r="J86" s="3"/>
      <c r="K86" s="3"/>
      <c r="L86" s="3"/>
      <c r="M86" s="6"/>
      <c r="N86" s="137" t="s">
        <v>119</v>
      </c>
      <c r="O86" s="7">
        <v>6</v>
      </c>
    </row>
    <row r="87" spans="1:19" ht="15.75" customHeight="1" thickBot="1" x14ac:dyDescent="0.25">
      <c r="A87" s="5"/>
      <c r="B87" s="3"/>
      <c r="C87" s="3"/>
      <c r="D87" s="3"/>
      <c r="E87" s="3"/>
      <c r="F87" s="3"/>
      <c r="G87" s="35"/>
      <c r="H87" s="3"/>
      <c r="I87" s="3"/>
      <c r="J87" s="3"/>
      <c r="K87" s="3"/>
      <c r="L87" s="3"/>
      <c r="M87" s="6"/>
      <c r="N87" s="137" t="s">
        <v>120</v>
      </c>
      <c r="O87" s="7">
        <v>8</v>
      </c>
    </row>
    <row r="88" spans="1:19" ht="21" customHeight="1" thickBot="1" x14ac:dyDescent="0.25">
      <c r="A88" s="5"/>
      <c r="B88" s="3"/>
      <c r="C88" s="3"/>
      <c r="D88" s="82" t="s">
        <v>195</v>
      </c>
      <c r="E88" s="82" t="s">
        <v>189</v>
      </c>
      <c r="F88" s="3"/>
      <c r="G88" s="3"/>
      <c r="H88" s="3"/>
      <c r="I88" s="3"/>
      <c r="J88" s="3"/>
      <c r="K88" s="3"/>
      <c r="L88" s="3"/>
      <c r="M88" s="6"/>
      <c r="N88" s="137" t="s">
        <v>121</v>
      </c>
      <c r="O88" s="7">
        <v>6</v>
      </c>
    </row>
    <row r="89" spans="1:19" ht="23.1" customHeight="1" thickBot="1" x14ac:dyDescent="0.25">
      <c r="A89" s="5"/>
      <c r="B89" s="363" t="s">
        <v>214</v>
      </c>
      <c r="C89" s="364"/>
      <c r="D89" s="83"/>
      <c r="E89" s="83"/>
      <c r="F89" s="3"/>
      <c r="G89" s="3"/>
      <c r="H89" s="3"/>
      <c r="I89" s="3"/>
      <c r="J89" s="3"/>
      <c r="K89" s="3"/>
      <c r="L89" s="3"/>
      <c r="M89" s="6"/>
      <c r="N89" s="137" t="s">
        <v>122</v>
      </c>
      <c r="O89" s="7">
        <v>8</v>
      </c>
    </row>
    <row r="90" spans="1:19" ht="15.75" customHeight="1" x14ac:dyDescent="0.2">
      <c r="A90" s="5"/>
      <c r="B90" s="3"/>
      <c r="C90" s="3"/>
      <c r="D90" s="3"/>
      <c r="E90" s="3"/>
      <c r="F90" s="3"/>
      <c r="G90" s="3"/>
      <c r="H90" s="3"/>
      <c r="I90" s="3"/>
      <c r="J90" s="3"/>
      <c r="K90" s="3"/>
      <c r="L90" s="3"/>
      <c r="M90" s="6"/>
      <c r="N90" s="137" t="s">
        <v>123</v>
      </c>
      <c r="O90" s="7">
        <v>6</v>
      </c>
    </row>
    <row r="91" spans="1:19" ht="15.75" customHeight="1" x14ac:dyDescent="0.2">
      <c r="A91" s="5"/>
      <c r="B91" s="35" t="s">
        <v>110</v>
      </c>
      <c r="C91" s="35"/>
      <c r="D91" s="35"/>
      <c r="E91" s="35"/>
      <c r="F91" s="35"/>
      <c r="G91" s="3"/>
      <c r="H91" s="3"/>
      <c r="I91" s="3"/>
      <c r="J91" s="3"/>
      <c r="K91" s="3"/>
      <c r="L91" s="3"/>
      <c r="M91" s="6"/>
      <c r="N91" s="137" t="s">
        <v>124</v>
      </c>
      <c r="O91" s="7">
        <v>8</v>
      </c>
    </row>
    <row r="92" spans="1:19" ht="15.75" customHeight="1" thickBot="1" x14ac:dyDescent="0.25">
      <c r="A92" s="5"/>
      <c r="B92" s="35"/>
      <c r="C92" s="35"/>
      <c r="D92" s="35"/>
      <c r="E92" s="35"/>
      <c r="F92" s="35"/>
      <c r="G92" s="35"/>
      <c r="H92" s="3"/>
      <c r="I92" s="3"/>
      <c r="J92" s="3"/>
      <c r="K92" s="3"/>
      <c r="L92" s="3"/>
      <c r="M92" s="6"/>
      <c r="N92" s="137" t="s">
        <v>125</v>
      </c>
      <c r="O92" s="7">
        <v>6</v>
      </c>
    </row>
    <row r="93" spans="1:19" ht="20.25" customHeight="1" thickBot="1" x14ac:dyDescent="0.25">
      <c r="A93" s="5"/>
      <c r="B93" s="3"/>
      <c r="C93" s="3"/>
      <c r="D93" s="82" t="s">
        <v>195</v>
      </c>
      <c r="E93" s="82" t="s">
        <v>189</v>
      </c>
      <c r="F93" s="3"/>
      <c r="G93" s="35"/>
      <c r="H93" s="3"/>
      <c r="I93" s="3"/>
      <c r="J93" s="3"/>
      <c r="K93" s="3"/>
      <c r="L93" s="3"/>
      <c r="M93" s="6"/>
      <c r="N93" s="137" t="s">
        <v>126</v>
      </c>
      <c r="O93" s="7">
        <v>8</v>
      </c>
    </row>
    <row r="94" spans="1:19" ht="23.1" customHeight="1" thickBot="1" x14ac:dyDescent="0.3">
      <c r="A94" s="5"/>
      <c r="B94" s="363" t="s">
        <v>114</v>
      </c>
      <c r="C94" s="364"/>
      <c r="D94" s="83"/>
      <c r="E94" s="83"/>
      <c r="F94" s="3"/>
      <c r="G94" s="3"/>
      <c r="H94" s="3"/>
      <c r="I94" s="3"/>
      <c r="J94" s="3"/>
      <c r="K94" s="3"/>
      <c r="L94" s="3"/>
      <c r="M94" s="6"/>
      <c r="N94" s="137" t="s">
        <v>127</v>
      </c>
      <c r="O94" s="7">
        <v>6</v>
      </c>
      <c r="P94" s="26"/>
      <c r="Q94" s="26"/>
      <c r="R94" s="26"/>
      <c r="S94" s="26"/>
    </row>
    <row r="95" spans="1:19" ht="15.75" customHeight="1" x14ac:dyDescent="0.2">
      <c r="A95" s="5"/>
      <c r="B95" s="107"/>
      <c r="C95" s="3"/>
      <c r="D95" s="3"/>
      <c r="E95" s="3"/>
      <c r="F95" s="3"/>
      <c r="G95" s="3"/>
      <c r="H95" s="3"/>
      <c r="I95" s="3"/>
      <c r="J95" s="3"/>
      <c r="K95" s="3"/>
      <c r="L95" s="3"/>
      <c r="M95" s="6"/>
      <c r="N95" s="137" t="s">
        <v>129</v>
      </c>
      <c r="O95" s="7">
        <v>8</v>
      </c>
    </row>
    <row r="96" spans="1:19" ht="15.75" customHeight="1" thickBot="1" x14ac:dyDescent="0.25">
      <c r="A96" s="5"/>
      <c r="B96" s="107"/>
      <c r="C96" s="3"/>
      <c r="D96" s="3"/>
      <c r="E96" s="3"/>
      <c r="F96" s="3"/>
      <c r="G96" s="3"/>
      <c r="H96" s="3"/>
      <c r="I96" s="3"/>
      <c r="J96" s="3"/>
      <c r="K96" s="3"/>
      <c r="L96" s="3"/>
      <c r="M96" s="6"/>
      <c r="N96" s="137" t="s">
        <v>131</v>
      </c>
      <c r="O96" s="7">
        <v>6</v>
      </c>
    </row>
    <row r="97" spans="1:15" ht="23.1" customHeight="1" thickBot="1" x14ac:dyDescent="0.3">
      <c r="A97" s="5"/>
      <c r="B97" s="32" t="s">
        <v>118</v>
      </c>
      <c r="C97" s="3"/>
      <c r="D97" s="90">
        <f>IF('Indicadores sectoriales'!E86&lt;&gt;"",0,'Indicadores sectoriales'!D86)</f>
        <v>0</v>
      </c>
      <c r="E97" s="3"/>
      <c r="F97" s="98" t="s">
        <v>54</v>
      </c>
      <c r="G97" s="3"/>
      <c r="H97" s="3"/>
      <c r="I97" s="3"/>
      <c r="J97" s="3"/>
      <c r="K97" s="3"/>
      <c r="L97" s="3"/>
      <c r="M97" s="6"/>
      <c r="N97" s="137" t="s">
        <v>132</v>
      </c>
      <c r="O97" s="7">
        <v>8</v>
      </c>
    </row>
    <row r="98" spans="1:15" ht="15.75" customHeight="1" x14ac:dyDescent="0.2">
      <c r="A98" s="5"/>
      <c r="B98" s="3"/>
      <c r="C98" s="3"/>
      <c r="D98" s="3"/>
      <c r="E98" s="3"/>
      <c r="F98" s="3"/>
      <c r="G98" s="3"/>
      <c r="H98" s="3"/>
      <c r="I98" s="3"/>
      <c r="J98" s="3"/>
      <c r="K98" s="3"/>
      <c r="L98" s="3"/>
      <c r="M98" s="6"/>
      <c r="N98" s="137" t="s">
        <v>134</v>
      </c>
      <c r="O98" s="7">
        <v>6</v>
      </c>
    </row>
    <row r="99" spans="1:15" ht="15.75" customHeight="1" x14ac:dyDescent="0.2">
      <c r="A99" s="5"/>
      <c r="B99" s="3"/>
      <c r="C99" s="3"/>
      <c r="D99" s="3"/>
      <c r="E99" s="3"/>
      <c r="F99" s="3"/>
      <c r="G99" s="3"/>
      <c r="H99" s="3"/>
      <c r="I99" s="3"/>
      <c r="J99" s="3"/>
      <c r="K99" s="3"/>
      <c r="L99" s="3"/>
      <c r="M99" s="6"/>
      <c r="N99" s="137" t="s">
        <v>136</v>
      </c>
      <c r="O99" s="7">
        <v>8</v>
      </c>
    </row>
    <row r="100" spans="1:15" ht="15.75" customHeight="1" x14ac:dyDescent="0.2">
      <c r="A100" s="5"/>
      <c r="B100" s="3"/>
      <c r="C100" s="3"/>
      <c r="D100" s="3"/>
      <c r="E100" s="3"/>
      <c r="F100" s="3"/>
      <c r="G100" s="3"/>
      <c r="H100" s="3"/>
      <c r="I100" s="3"/>
      <c r="J100" s="3"/>
      <c r="K100" s="3"/>
      <c r="L100" s="3"/>
      <c r="M100" s="6"/>
    </row>
    <row r="101" spans="1:15" ht="15.75" customHeight="1" x14ac:dyDescent="0.2">
      <c r="A101" s="5"/>
      <c r="B101" s="3"/>
      <c r="C101" s="3"/>
      <c r="D101" s="3"/>
      <c r="E101" s="3"/>
      <c r="F101" s="3"/>
      <c r="G101" s="3"/>
      <c r="H101" s="3"/>
      <c r="I101" s="3"/>
      <c r="J101" s="3"/>
      <c r="K101" s="3"/>
      <c r="L101" s="3"/>
      <c r="M101" s="6"/>
    </row>
    <row r="102" spans="1:15" s="269" customFormat="1" ht="26.1" customHeight="1" x14ac:dyDescent="0.2">
      <c r="A102" s="266"/>
      <c r="B102" s="296" t="s">
        <v>60</v>
      </c>
      <c r="C102" s="267"/>
      <c r="D102" s="267"/>
      <c r="E102" s="267"/>
      <c r="F102" s="267"/>
      <c r="G102" s="267"/>
      <c r="H102" s="267"/>
      <c r="I102" s="267"/>
      <c r="J102" s="267"/>
      <c r="K102" s="267"/>
      <c r="L102" s="267"/>
      <c r="M102" s="268"/>
    </row>
    <row r="103" spans="1:15" ht="15.75" customHeight="1" x14ac:dyDescent="0.2">
      <c r="A103" s="3"/>
      <c r="B103" s="3"/>
      <c r="C103" s="3"/>
      <c r="D103" s="3"/>
      <c r="E103" s="3"/>
      <c r="F103" s="3"/>
      <c r="G103" s="3"/>
      <c r="H103" s="3"/>
      <c r="I103" s="3"/>
      <c r="J103" s="3"/>
      <c r="K103" s="3"/>
      <c r="L103" s="3"/>
      <c r="M103" s="6"/>
    </row>
    <row r="104" spans="1:15" ht="15.75" customHeight="1" thickBot="1" x14ac:dyDescent="0.25">
      <c r="A104" s="5"/>
      <c r="B104" s="17"/>
      <c r="C104" s="17"/>
      <c r="D104" s="17"/>
      <c r="E104" s="17"/>
      <c r="F104" s="17"/>
      <c r="G104" s="3"/>
      <c r="H104" s="3"/>
      <c r="I104" s="3"/>
      <c r="J104" s="3"/>
      <c r="K104" s="3"/>
      <c r="L104" s="3"/>
      <c r="M104" s="6"/>
    </row>
    <row r="105" spans="1:15" ht="26.1" customHeight="1" thickBot="1" x14ac:dyDescent="0.25">
      <c r="A105" s="36"/>
      <c r="B105" s="138" t="s">
        <v>23</v>
      </c>
      <c r="C105" s="33" t="s">
        <v>24</v>
      </c>
      <c r="D105" s="33" t="s">
        <v>9</v>
      </c>
      <c r="E105" s="33" t="s">
        <v>25</v>
      </c>
      <c r="F105" s="139" t="s">
        <v>26</v>
      </c>
      <c r="G105" s="17"/>
      <c r="H105" s="3"/>
      <c r="I105" s="3"/>
      <c r="J105" s="3"/>
      <c r="K105" s="3"/>
      <c r="L105" s="3"/>
      <c r="M105" s="6"/>
    </row>
    <row r="106" spans="1:15" ht="39.950000000000003" customHeight="1" thickTop="1" x14ac:dyDescent="0.2">
      <c r="A106" s="36"/>
      <c r="B106" s="140" t="s">
        <v>128</v>
      </c>
      <c r="C106" s="86" t="s">
        <v>140</v>
      </c>
      <c r="D106" s="141">
        <f>MIN(I51/POWER((R18/1000000),1/2),10)</f>
        <v>0</v>
      </c>
      <c r="E106" s="86">
        <v>0.4</v>
      </c>
      <c r="F106" s="142">
        <f>ROUND(+D106*E106,2)</f>
        <v>0</v>
      </c>
      <c r="G106" s="17"/>
      <c r="H106" s="3"/>
      <c r="I106" s="3"/>
      <c r="J106" s="3"/>
      <c r="K106" s="3"/>
      <c r="L106" s="3"/>
      <c r="M106" s="6"/>
    </row>
    <row r="107" spans="1:15" ht="39.950000000000003" customHeight="1" x14ac:dyDescent="0.2">
      <c r="A107" s="36"/>
      <c r="B107" s="143" t="s">
        <v>130</v>
      </c>
      <c r="C107" s="87" t="s">
        <v>61</v>
      </c>
      <c r="D107" s="141">
        <f>IFERROR(IF((H62/1000000)/(((C31/1000000)^(2/3))*0.2)&gt;10,10,(H62/1000000)/(((C31/1000000)^(2/3))*0.2)),0)</f>
        <v>0</v>
      </c>
      <c r="E107" s="144">
        <v>0.15</v>
      </c>
      <c r="F107" s="145">
        <f>ROUND(D107*E107,2)</f>
        <v>0</v>
      </c>
      <c r="G107" s="17"/>
      <c r="H107" s="3"/>
      <c r="I107" s="3"/>
      <c r="J107" s="3"/>
      <c r="K107" s="3"/>
      <c r="L107" s="3"/>
      <c r="M107" s="6"/>
    </row>
    <row r="108" spans="1:15" ht="39.950000000000003" customHeight="1" x14ac:dyDescent="0.2">
      <c r="A108" s="36"/>
      <c r="B108" s="143" t="s">
        <v>21</v>
      </c>
      <c r="C108" s="236" t="s">
        <v>191</v>
      </c>
      <c r="D108" s="146">
        <f>IF(D72+G80&gt;10,10,D72+G80)</f>
        <v>0</v>
      </c>
      <c r="E108" s="147">
        <v>0.1</v>
      </c>
      <c r="F108" s="145">
        <f>ROUND(D108*E108,2)</f>
        <v>0</v>
      </c>
      <c r="G108" s="346" t="s">
        <v>209</v>
      </c>
      <c r="H108" s="347"/>
      <c r="I108" s="347"/>
      <c r="J108" s="3"/>
      <c r="K108" s="3"/>
      <c r="L108" s="3"/>
      <c r="M108" s="6"/>
    </row>
    <row r="109" spans="1:15" ht="39.950000000000003" customHeight="1" x14ac:dyDescent="0.2">
      <c r="A109" s="36"/>
      <c r="B109" s="148" t="s">
        <v>133</v>
      </c>
      <c r="C109" s="87" t="s">
        <v>215</v>
      </c>
      <c r="D109" s="146">
        <f>IF(D89+E89&lt;(R18*0.5),((D89+E89)/(R18*0.05)),10)</f>
        <v>0</v>
      </c>
      <c r="E109" s="147">
        <v>0.2</v>
      </c>
      <c r="F109" s="145">
        <f>ROUND(D109*E109,2)</f>
        <v>0</v>
      </c>
      <c r="G109" s="17"/>
      <c r="H109" s="3"/>
      <c r="I109" s="3"/>
      <c r="J109" s="3"/>
      <c r="K109" s="3"/>
      <c r="L109" s="3"/>
      <c r="M109" s="6"/>
    </row>
    <row r="110" spans="1:15" ht="39.950000000000003" customHeight="1" x14ac:dyDescent="0.2">
      <c r="A110" s="36"/>
      <c r="B110" s="143" t="s">
        <v>135</v>
      </c>
      <c r="C110" s="87" t="s">
        <v>216</v>
      </c>
      <c r="D110" s="146">
        <f>IF(D94+E94&lt;(R18*0.5),((D94+E94)/(R18*0.05)),10)</f>
        <v>0</v>
      </c>
      <c r="E110" s="144">
        <v>0.25</v>
      </c>
      <c r="F110" s="145">
        <f>ROUND(D110*E110,2)</f>
        <v>0</v>
      </c>
      <c r="G110" s="17"/>
      <c r="H110" s="3"/>
      <c r="I110" s="3"/>
      <c r="J110" s="3"/>
      <c r="K110" s="3"/>
      <c r="L110" s="3"/>
      <c r="M110" s="6"/>
    </row>
    <row r="111" spans="1:15" ht="39.950000000000003" customHeight="1" thickBot="1" x14ac:dyDescent="0.25">
      <c r="A111" s="36"/>
      <c r="B111" s="149" t="s">
        <v>27</v>
      </c>
      <c r="C111" s="224" t="s">
        <v>217</v>
      </c>
      <c r="D111" s="150">
        <f>D97</f>
        <v>0</v>
      </c>
      <c r="E111" s="151">
        <v>0.2</v>
      </c>
      <c r="F111" s="152">
        <f>ROUND(D111*E111,2)</f>
        <v>0</v>
      </c>
      <c r="G111" s="365" t="str">
        <f>IF((AND(F112&gt;1,(F106+F107+F109+F110+F111)&lt;0.5)),"Para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sectorial",IF((AND(F112&lt;1,(F106+F107+F109+F110+F111)&gt;0.5)),"Para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sectorial",IF((AND(F112&lt;1,(F106+F107+F109+F110+F111)&lt;0.5)),"Para acceder al régimen las empresas deberán alcanzar como mínimo 1 punto. Las empresas que accedan deberán obtener como mínimo 0,5 puntos en total entre los siguientes indicadores: empleo; exportaciones; producción más Limpia; I+D+i; y/o sectorial","")))</f>
        <v>Para acceder al régimen las empresas deberán alcanzar como mínimo 1 punto. Las empresas que accedan deberán obtener como mínimo 0,5 puntos en total entre los siguientes indicadores: empleo; exportaciones; producción más Limpia; I+D+i; y/o sectorial</v>
      </c>
      <c r="H111" s="366"/>
      <c r="I111" s="366"/>
      <c r="J111" s="3"/>
      <c r="K111" s="3"/>
      <c r="L111" s="3"/>
      <c r="M111" s="6"/>
    </row>
    <row r="112" spans="1:15" ht="41.25" customHeight="1" thickBot="1" x14ac:dyDescent="0.25">
      <c r="A112" s="36"/>
      <c r="B112" s="358" t="s">
        <v>28</v>
      </c>
      <c r="C112" s="359"/>
      <c r="D112" s="359"/>
      <c r="E112" s="360"/>
      <c r="F112" s="91">
        <f>ROUND(SUM(F106:F111),2)</f>
        <v>0</v>
      </c>
      <c r="G112" s="365"/>
      <c r="H112" s="366"/>
      <c r="I112" s="366"/>
      <c r="J112" s="3"/>
      <c r="K112" s="3"/>
      <c r="L112" s="3"/>
      <c r="M112" s="6"/>
    </row>
    <row r="113" spans="1:13" ht="29.25" customHeight="1" x14ac:dyDescent="0.2">
      <c r="A113" s="36"/>
      <c r="B113" s="99" t="s">
        <v>190</v>
      </c>
      <c r="C113" s="153"/>
      <c r="D113" s="153"/>
      <c r="E113" s="17"/>
      <c r="F113" s="328" t="str">
        <f>IF(F112&gt;10,"El puntaje total no puede superar los 10 puntos","")</f>
        <v/>
      </c>
      <c r="G113" s="17"/>
      <c r="H113" s="3"/>
      <c r="I113" s="3"/>
      <c r="J113" s="3"/>
      <c r="K113" s="3"/>
      <c r="L113" s="3"/>
      <c r="M113" s="6"/>
    </row>
    <row r="114" spans="1:13" ht="22.5" customHeight="1" x14ac:dyDescent="0.2">
      <c r="A114" s="36"/>
      <c r="B114" s="153"/>
      <c r="C114" s="153"/>
      <c r="D114" s="153"/>
      <c r="E114" s="153"/>
      <c r="F114" s="153"/>
      <c r="G114" s="153"/>
      <c r="H114" s="88"/>
      <c r="I114" s="88"/>
      <c r="J114" s="88"/>
      <c r="K114" s="88"/>
      <c r="L114" s="88"/>
      <c r="M114" s="154"/>
    </row>
    <row r="115" spans="1:13" ht="15.75" customHeight="1" thickBot="1" x14ac:dyDescent="0.25">
      <c r="A115" s="36"/>
      <c r="B115" s="153"/>
      <c r="C115" s="153"/>
      <c r="D115" s="153"/>
      <c r="E115" s="153"/>
      <c r="F115" s="153"/>
      <c r="G115" s="153"/>
      <c r="H115" s="88"/>
      <c r="I115" s="88"/>
      <c r="J115" s="88"/>
      <c r="K115" s="88"/>
      <c r="L115" s="88"/>
      <c r="M115" s="154"/>
    </row>
    <row r="116" spans="1:13" ht="23.1" customHeight="1" thickBot="1" x14ac:dyDescent="0.3">
      <c r="A116" s="5"/>
      <c r="B116" s="361" t="s">
        <v>30</v>
      </c>
      <c r="C116" s="362"/>
      <c r="D116" s="155">
        <f>ROUND(IF(F112&lt;1,0,MIN(((((F112-1)/9)*0.8)+0.2),1)),4)</f>
        <v>0</v>
      </c>
      <c r="E116" s="238" t="str">
        <f>IF(D116&gt;0,IF(I20="SI",IF(C29&lt;3500001,"    20% extra para MyPEs con proyectos menores a UI 3.500.000 =&gt;",""),""),"")</f>
        <v/>
      </c>
      <c r="F116" s="92"/>
      <c r="G116" s="93"/>
      <c r="H116" s="251" t="str">
        <f>IF(E116="","",MIN((((F112-1)/9)*0.8)+0.4,1))</f>
        <v/>
      </c>
      <c r="I116" s="88"/>
      <c r="J116" s="88"/>
      <c r="K116" s="88"/>
      <c r="L116" s="88"/>
      <c r="M116" s="154"/>
    </row>
    <row r="117" spans="1:13" ht="23.1" customHeight="1" x14ac:dyDescent="0.25">
      <c r="A117" s="5"/>
      <c r="B117" s="28"/>
      <c r="C117" s="28"/>
      <c r="D117" s="40"/>
      <c r="E117" s="345" t="str">
        <f>IF(C24="SI","    15% extra sobre porcentaje por parque industrial =&gt;","")</f>
        <v/>
      </c>
      <c r="F117" s="345"/>
      <c r="G117" s="264" t="e">
        <f>IF(AND(C24="SI",H116=""),D116+(D116*((C33/C29)*15%)),IF(H116&gt;0,(D116+(D116*((C33/C29)*15%)+20%))))</f>
        <v>#DIV/0!</v>
      </c>
      <c r="H117" s="265" t="e">
        <f>MIN(G117,100%)</f>
        <v>#DIV/0!</v>
      </c>
      <c r="I117" s="249"/>
      <c r="J117" s="88"/>
      <c r="K117" s="88"/>
      <c r="L117" s="88"/>
      <c r="M117" s="154"/>
    </row>
    <row r="118" spans="1:13" ht="15.75" customHeight="1" thickBot="1" x14ac:dyDescent="0.25">
      <c r="A118" s="5"/>
      <c r="B118" s="3"/>
      <c r="C118" s="3"/>
      <c r="D118" s="31"/>
      <c r="E118" s="88"/>
      <c r="F118" s="88"/>
      <c r="G118" s="88"/>
      <c r="H118" s="88"/>
      <c r="I118" s="88"/>
      <c r="J118" s="88"/>
      <c r="K118" s="88"/>
      <c r="L118" s="88"/>
      <c r="M118" s="154"/>
    </row>
    <row r="119" spans="1:13" ht="23.1" customHeight="1" thickBot="1" x14ac:dyDescent="0.3">
      <c r="A119" s="5"/>
      <c r="B119" s="356" t="s">
        <v>31</v>
      </c>
      <c r="C119" s="357"/>
      <c r="D119" s="156">
        <f>(MAX(D116,H116)*C29)</f>
        <v>0</v>
      </c>
      <c r="E119" s="88"/>
      <c r="F119" s="88"/>
      <c r="G119" s="95"/>
      <c r="H119" s="88"/>
      <c r="I119" s="88"/>
      <c r="J119" s="88"/>
      <c r="K119" s="88"/>
      <c r="L119" s="88"/>
      <c r="M119" s="154"/>
    </row>
    <row r="120" spans="1:13" ht="15.75" customHeight="1" x14ac:dyDescent="0.2">
      <c r="A120" s="5"/>
      <c r="B120" s="3"/>
      <c r="C120" s="3"/>
      <c r="D120" s="31"/>
      <c r="E120" s="88"/>
      <c r="F120" s="88"/>
      <c r="G120" s="88"/>
      <c r="H120" s="88"/>
      <c r="I120" s="88"/>
      <c r="J120" s="88"/>
      <c r="K120" s="88"/>
      <c r="L120" s="88"/>
      <c r="M120" s="154"/>
    </row>
    <row r="121" spans="1:13" ht="15.75" customHeight="1" thickBot="1" x14ac:dyDescent="0.25">
      <c r="A121" s="5"/>
      <c r="B121" s="3"/>
      <c r="C121" s="3"/>
      <c r="D121" s="31"/>
      <c r="E121" s="88"/>
      <c r="F121" s="88"/>
      <c r="G121" s="88"/>
      <c r="H121" s="88"/>
      <c r="I121" s="88"/>
      <c r="J121" s="88"/>
      <c r="K121" s="88"/>
      <c r="L121" s="88"/>
      <c r="M121" s="154"/>
    </row>
    <row r="122" spans="1:13" ht="23.1" customHeight="1" thickBot="1" x14ac:dyDescent="0.3">
      <c r="A122" s="5"/>
      <c r="B122" s="356" t="s">
        <v>32</v>
      </c>
      <c r="C122" s="357"/>
      <c r="D122" s="97">
        <f>ROUND(IF(D116&gt;0,MAX(IF(I16="NO",2*D116*(5+(POWER((R18/1000000),1/5))),2*D116*(8+(POWER((R18/1000000),1/5)))),3),0),0)</f>
        <v>0</v>
      </c>
      <c r="E122" s="238" t="str">
        <f>IF(D122&gt;0,IF(I20="SI",IF(C29&lt;3500001,"     1 año extra para MyPEs con proyectos menores a UI 3.500.000 =&gt;",""),""),"")</f>
        <v/>
      </c>
      <c r="F122" s="92"/>
      <c r="G122" s="157"/>
      <c r="H122" s="252" t="str">
        <f>IF(E122="","",INT(D122+1))</f>
        <v/>
      </c>
      <c r="I122" s="88"/>
      <c r="J122" s="88"/>
      <c r="K122" s="88"/>
      <c r="L122" s="88"/>
      <c r="M122" s="154"/>
    </row>
    <row r="123" spans="1:13" ht="23.1" customHeight="1" x14ac:dyDescent="0.2">
      <c r="A123" s="5"/>
      <c r="B123" s="3"/>
      <c r="C123" s="3"/>
      <c r="D123" s="31"/>
      <c r="E123" s="345" t="str">
        <f>IF(C24="SI","    15% extra sobre plazo por parque industrial =&gt;","")</f>
        <v/>
      </c>
      <c r="F123" s="345"/>
      <c r="G123" s="88"/>
      <c r="H123" s="261" t="e">
        <f>IF(AND(C24="SI",H122=""),INT(D122+(C33/C29)*15%*D122),IF(H122&gt;0,INT((D122+(C33/C29)*15%*D122)+1)))</f>
        <v>#DIV/0!</v>
      </c>
      <c r="I123" s="260"/>
      <c r="J123" s="88"/>
      <c r="K123" s="88"/>
      <c r="L123" s="88"/>
      <c r="M123" s="154"/>
    </row>
    <row r="124" spans="1:13" ht="15.75" customHeight="1" x14ac:dyDescent="0.2">
      <c r="A124" s="5"/>
      <c r="B124" s="96" t="str">
        <f>+IF(C24="SI", "El porcentaje y plazo obtenido se incrementa en un 15%, ya que la empresa reviste la calidad de usuario de parques industriales", "")</f>
        <v/>
      </c>
      <c r="C124" s="3"/>
      <c r="D124" s="3"/>
      <c r="E124" s="88"/>
      <c r="F124" s="88"/>
      <c r="G124" s="153"/>
      <c r="H124" s="88"/>
      <c r="I124" s="249"/>
      <c r="J124" s="88"/>
      <c r="K124" s="88"/>
      <c r="L124" s="88"/>
      <c r="M124" s="154"/>
    </row>
    <row r="125" spans="1:13" ht="15.75" customHeight="1" x14ac:dyDescent="0.2">
      <c r="A125" s="5"/>
      <c r="B125" s="3"/>
      <c r="C125" s="3"/>
      <c r="D125" s="3"/>
      <c r="E125" s="3"/>
      <c r="F125" s="3"/>
      <c r="G125" s="3"/>
      <c r="H125" s="3"/>
      <c r="I125" s="3"/>
      <c r="J125" s="3"/>
      <c r="K125" s="3"/>
      <c r="L125" s="3"/>
      <c r="M125" s="6"/>
    </row>
    <row r="126" spans="1:13" ht="15.75" customHeight="1" thickBot="1" x14ac:dyDescent="0.25">
      <c r="A126" s="37"/>
      <c r="B126" s="38"/>
      <c r="C126" s="38"/>
      <c r="D126" s="38"/>
      <c r="E126" s="38"/>
      <c r="F126" s="38"/>
      <c r="G126" s="38"/>
      <c r="H126" s="38"/>
      <c r="I126" s="38"/>
      <c r="J126" s="38"/>
      <c r="K126" s="38"/>
      <c r="L126" s="38"/>
      <c r="M126" s="6"/>
    </row>
    <row r="127" spans="1:13" ht="15.75" customHeight="1" x14ac:dyDescent="0.2">
      <c r="J127" s="7"/>
    </row>
    <row r="128" spans="1:13" ht="15.75" customHeight="1" x14ac:dyDescent="0.2">
      <c r="J128" s="7"/>
    </row>
  </sheetData>
  <sheetProtection password="91C0" sheet="1" objects="1" scenarios="1" selectLockedCells="1"/>
  <mergeCells count="22">
    <mergeCell ref="E123:F123"/>
    <mergeCell ref="G108:I108"/>
    <mergeCell ref="B82:E82"/>
    <mergeCell ref="H58:H59"/>
    <mergeCell ref="I58:I59"/>
    <mergeCell ref="C58:G58"/>
    <mergeCell ref="B58:B59"/>
    <mergeCell ref="B122:C122"/>
    <mergeCell ref="B112:E112"/>
    <mergeCell ref="B116:C116"/>
    <mergeCell ref="B89:C89"/>
    <mergeCell ref="B94:C94"/>
    <mergeCell ref="B119:C119"/>
    <mergeCell ref="E117:F117"/>
    <mergeCell ref="G111:I112"/>
    <mergeCell ref="B13:B14"/>
    <mergeCell ref="C13:C14"/>
    <mergeCell ref="H17:K18"/>
    <mergeCell ref="B44:B45"/>
    <mergeCell ref="C44:C45"/>
    <mergeCell ref="D44:I44"/>
    <mergeCell ref="J44:J45"/>
  </mergeCells>
  <conditionalFormatting sqref="C33">
    <cfRule type="expression" dxfId="12" priority="6" stopIfTrue="1">
      <formula>OR($C$24="NO",$C$24="")</formula>
    </cfRule>
  </conditionalFormatting>
  <conditionalFormatting sqref="D119 D116 H122:H123 D122 H116">
    <cfRule type="expression" dxfId="11" priority="7" stopIfTrue="1">
      <formula>$F$106+$F$107+$F$109+$F$110+$F$111&lt;0.5</formula>
    </cfRule>
  </conditionalFormatting>
  <conditionalFormatting sqref="H123">
    <cfRule type="expression" dxfId="10" priority="3" stopIfTrue="1">
      <formula>OR($C$24="NO",$C$24="")</formula>
    </cfRule>
  </conditionalFormatting>
  <conditionalFormatting sqref="H117">
    <cfRule type="expression" dxfId="9" priority="2" stopIfTrue="1">
      <formula>$F$106+$F$107+$F$109+$F$110+$F$111&lt;0.5</formula>
    </cfRule>
  </conditionalFormatting>
  <conditionalFormatting sqref="H117">
    <cfRule type="expression" dxfId="8" priority="1" stopIfTrue="1">
      <formula>OR($C$24="NO",$C$24="")</formula>
    </cfRule>
  </conditionalFormatting>
  <dataValidations count="11">
    <dataValidation type="list" allowBlank="1" showInputMessage="1" showErrorMessage="1" sqref="C69 C75:C79">
      <formula1>$N$56:$N$57</formula1>
    </dataValidation>
    <dataValidation type="whole" operator="greaterThanOrEqual" allowBlank="1" showInputMessage="1" showErrorMessage="1" sqref="C20 F20">
      <formula1>0</formula1>
    </dataValidation>
    <dataValidation type="whole" operator="greaterThanOrEqual" allowBlank="1" showInputMessage="1" showErrorMessage="1" errorTitle="Monto de inversión" error="El monto total de la inversión no puede ser menor a la inversión en Parque Industrial.   " sqref="C29">
      <formula1>C33</formula1>
    </dataValidation>
    <dataValidation type="decimal" operator="greaterThanOrEqual" allowBlank="1" showInputMessage="1" showErrorMessage="1" sqref="D89:E89 F29 I29 D94:D96 E94">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6:G50">
      <formula1>0</formula1>
    </dataValidation>
    <dataValidation type="decimal" operator="greaterThanOrEqual" showInputMessage="1" showErrorMessage="1" sqref="D46">
      <formula1>0</formula1>
    </dataValidation>
    <dataValidation type="list" allowBlank="1" showInputMessage="1" showErrorMessage="1" sqref="C24 F16 C16">
      <formula1>$N$16:$N$17</formula1>
    </dataValidation>
    <dataValidation allowBlank="1" showErrorMessage="1" promptTitle="Tipo de Cambio $/US$" prompt="Busque el valor correspondiente en la columna D" sqref="H29"/>
    <dataValidation type="decimal" operator="lessThanOrEqual" allowBlank="1" showInputMessage="1" showErrorMessage="1" errorTitle="Monto de inversión" error="El monto total de la inversión en Parque Industrial no puede ser mayor a la inversión total. " sqref="C33">
      <formula1>C29</formula1>
    </dataValidation>
    <dataValidation type="list" allowBlank="1" showInputMessage="1" showErrorMessage="1" sqref="D84">
      <formula1>$K$89:$K$90</formula1>
    </dataValidation>
    <dataValidation type="list" allowBlank="1" showInputMessage="1" showErrorMessage="1" sqref="C72:C73 D75:D79">
      <formula1>$N$64:$N$99</formula1>
    </dataValidation>
  </dataValidations>
  <hyperlinks>
    <hyperlink ref="F97" location="'Indicadores Sectoriales'!A1" display="(En hoja Indicadores sectoriales)"/>
    <hyperlink ref="E33" r:id="rId1"/>
    <hyperlink ref="E34" r:id="rId2"/>
  </hyperlinks>
  <pageMargins left="0.75" right="0.75" top="1" bottom="1" header="0" footer="0"/>
  <pageSetup paperSize="9" orientation="portrait" horizontalDpi="4294967295" verticalDpi="4294967295" r:id="rId3"/>
  <headerFooter alignWithMargins="0"/>
  <ignoredErrors>
    <ignoredError sqref="C62:G62" formulaRange="1"/>
  </ignoredErrors>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 desplegables'!#REF!</xm:f>
          </x14:formula1>
          <xm:sqref>D81:E81 C80:D80</xm:sqref>
        </x14:dataValidation>
        <x14:dataValidation type="list" allowBlank="1" showInputMessage="1" showErrorMessage="1">
          <x14:formula1>
            <xm:f>[1]Parámetros!#REF!</xm:f>
          </x14:formula1>
          <xm:sqref>F81:G81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87"/>
  <sheetViews>
    <sheetView showGridLines="0" topLeftCell="A32" zoomScale="80" zoomScaleNormal="80" workbookViewId="0">
      <selection activeCell="C12" sqref="C12"/>
    </sheetView>
  </sheetViews>
  <sheetFormatPr baseColWidth="10" defaultColWidth="11.42578125" defaultRowHeight="12.75" x14ac:dyDescent="0.2"/>
  <cols>
    <col min="1" max="1" width="1.42578125" style="7" customWidth="1"/>
    <col min="2" max="2" width="40.5703125" style="7" customWidth="1"/>
    <col min="3" max="3" width="25.42578125" style="7" customWidth="1"/>
    <col min="4" max="4" width="20.85546875" style="7" customWidth="1"/>
    <col min="5" max="5" width="17.140625" style="7" customWidth="1"/>
    <col min="6" max="7" width="15.5703125" style="7" customWidth="1"/>
    <col min="8" max="8" width="15.7109375" style="7" customWidth="1"/>
    <col min="9" max="9" width="19.5703125" style="7" customWidth="1"/>
    <col min="10" max="11" width="19.42578125" style="7" customWidth="1"/>
    <col min="12" max="12" width="17.85546875" style="7" customWidth="1"/>
    <col min="13" max="13" width="18.85546875" style="7" customWidth="1"/>
    <col min="14" max="14" width="7.28515625" style="7" customWidth="1"/>
    <col min="15" max="15" width="11.42578125" style="7" customWidth="1"/>
    <col min="16" max="16" width="45.42578125" style="7" customWidth="1"/>
    <col min="17" max="18" width="11.42578125" style="7" customWidth="1"/>
    <col min="19" max="16384" width="11.42578125" style="7"/>
  </cols>
  <sheetData>
    <row r="1" spans="1:14" x14ac:dyDescent="0.2">
      <c r="A1" s="18"/>
      <c r="B1" s="19"/>
      <c r="C1" s="19"/>
      <c r="D1" s="19"/>
      <c r="E1" s="19"/>
      <c r="F1" s="19"/>
      <c r="G1" s="19"/>
      <c r="H1" s="19"/>
      <c r="I1" s="19"/>
      <c r="J1" s="19"/>
      <c r="K1" s="19"/>
      <c r="L1" s="19"/>
      <c r="M1" s="20"/>
    </row>
    <row r="2" spans="1:14" s="269" customFormat="1" ht="26.1" customHeight="1" x14ac:dyDescent="0.2">
      <c r="A2" s="266"/>
      <c r="B2" s="267" t="s">
        <v>37</v>
      </c>
      <c r="C2" s="267"/>
      <c r="D2" s="267"/>
      <c r="E2" s="267"/>
      <c r="F2" s="267"/>
      <c r="G2" s="267"/>
      <c r="H2" s="267"/>
      <c r="I2" s="267"/>
      <c r="J2" s="267"/>
      <c r="K2" s="267"/>
      <c r="L2" s="267"/>
      <c r="M2" s="268"/>
      <c r="N2" s="270"/>
    </row>
    <row r="3" spans="1:14" x14ac:dyDescent="0.2">
      <c r="A3" s="5"/>
      <c r="B3" s="3"/>
      <c r="C3" s="3"/>
      <c r="D3" s="3"/>
      <c r="E3" s="3"/>
      <c r="F3" s="3"/>
      <c r="G3" s="3"/>
      <c r="H3" s="3"/>
      <c r="I3" s="3"/>
      <c r="J3" s="3"/>
      <c r="K3" s="3"/>
      <c r="L3" s="3"/>
      <c r="M3" s="6"/>
    </row>
    <row r="4" spans="1:14" s="15" customFormat="1" ht="13.5" customHeight="1" x14ac:dyDescent="0.2">
      <c r="A4" s="10"/>
      <c r="B4" s="385" t="s">
        <v>145</v>
      </c>
      <c r="C4" s="386"/>
      <c r="D4" s="386"/>
      <c r="E4" s="386"/>
      <c r="F4" s="386"/>
      <c r="G4" s="386"/>
      <c r="H4" s="386"/>
      <c r="I4" s="386"/>
      <c r="J4" s="386"/>
      <c r="K4" s="386"/>
      <c r="L4" s="386"/>
      <c r="M4" s="178"/>
    </row>
    <row r="5" spans="1:14" s="15" customFormat="1" x14ac:dyDescent="0.2">
      <c r="A5" s="10"/>
      <c r="B5" s="386"/>
      <c r="C5" s="386"/>
      <c r="D5" s="386"/>
      <c r="E5" s="386"/>
      <c r="F5" s="386"/>
      <c r="G5" s="386"/>
      <c r="H5" s="386"/>
      <c r="I5" s="386"/>
      <c r="J5" s="386"/>
      <c r="K5" s="386"/>
      <c r="L5" s="386"/>
      <c r="M5" s="178"/>
    </row>
    <row r="6" spans="1:14" s="15" customFormat="1" x14ac:dyDescent="0.2">
      <c r="A6" s="10"/>
      <c r="B6" s="11"/>
      <c r="C6" s="12"/>
      <c r="D6" s="12"/>
      <c r="E6" s="12"/>
      <c r="F6" s="12"/>
      <c r="G6" s="12"/>
      <c r="H6" s="13"/>
      <c r="I6" s="14"/>
      <c r="J6" s="14"/>
      <c r="K6" s="14"/>
      <c r="L6" s="14"/>
      <c r="M6" s="6"/>
    </row>
    <row r="7" spans="1:14" x14ac:dyDescent="0.2">
      <c r="A7" s="5"/>
      <c r="B7" s="3"/>
      <c r="C7" s="3"/>
      <c r="D7" s="3"/>
      <c r="E7" s="3"/>
      <c r="F7" s="3"/>
      <c r="G7" s="3"/>
      <c r="H7" s="3"/>
      <c r="I7" s="3"/>
      <c r="J7" s="3"/>
      <c r="K7" s="3"/>
      <c r="L7" s="3"/>
      <c r="M7" s="6"/>
    </row>
    <row r="8" spans="1:14" x14ac:dyDescent="0.2">
      <c r="A8" s="5"/>
      <c r="B8" s="3"/>
      <c r="C8" s="3"/>
      <c r="D8" s="2"/>
      <c r="E8" s="3"/>
      <c r="F8" s="3"/>
      <c r="G8" s="3"/>
      <c r="H8" s="3"/>
      <c r="I8" s="3"/>
      <c r="J8" s="3"/>
      <c r="K8" s="3"/>
      <c r="L8" s="3"/>
      <c r="M8" s="6"/>
    </row>
    <row r="9" spans="1:14" s="4" customFormat="1" x14ac:dyDescent="0.2">
      <c r="A9" s="1"/>
      <c r="B9" s="2" t="s">
        <v>38</v>
      </c>
      <c r="C9" s="2"/>
      <c r="D9" s="2"/>
      <c r="E9" s="2"/>
      <c r="F9" s="2"/>
      <c r="G9" s="2"/>
      <c r="H9" s="3"/>
      <c r="I9" s="2"/>
      <c r="J9" s="2"/>
      <c r="K9" s="2"/>
      <c r="L9" s="2"/>
      <c r="M9" s="6"/>
    </row>
    <row r="10" spans="1:14" s="4" customFormat="1" ht="13.5" thickBot="1" x14ac:dyDescent="0.25">
      <c r="A10" s="1"/>
      <c r="B10" s="2"/>
      <c r="C10" s="2"/>
      <c r="D10" s="2"/>
      <c r="E10" s="2"/>
      <c r="F10" s="2"/>
      <c r="G10" s="2"/>
      <c r="H10" s="3"/>
      <c r="I10" s="2"/>
      <c r="J10" s="2"/>
      <c r="K10" s="2"/>
      <c r="L10" s="2"/>
      <c r="M10" s="6"/>
    </row>
    <row r="11" spans="1:14" ht="69.75" customHeight="1" thickBot="1" x14ac:dyDescent="0.25">
      <c r="A11" s="5"/>
      <c r="B11" s="211" t="s">
        <v>146</v>
      </c>
      <c r="C11" s="206" t="s">
        <v>147</v>
      </c>
      <c r="D11" s="2"/>
      <c r="E11" s="3"/>
      <c r="F11" s="3"/>
      <c r="G11" s="3"/>
      <c r="H11" s="3"/>
      <c r="I11" s="3"/>
      <c r="J11" s="3"/>
      <c r="K11" s="3"/>
      <c r="L11" s="3"/>
      <c r="M11" s="6"/>
    </row>
    <row r="12" spans="1:14" ht="23.1" customHeight="1" x14ac:dyDescent="0.2">
      <c r="A12" s="5"/>
      <c r="B12" s="101" t="s">
        <v>10</v>
      </c>
      <c r="C12" s="104"/>
      <c r="D12" s="2"/>
      <c r="E12" s="3"/>
      <c r="F12" s="3"/>
      <c r="G12" s="3"/>
      <c r="H12" s="3"/>
      <c r="I12" s="3"/>
      <c r="J12" s="3"/>
      <c r="K12" s="3"/>
      <c r="L12" s="3"/>
      <c r="M12" s="6"/>
    </row>
    <row r="13" spans="1:14" ht="23.1" customHeight="1" x14ac:dyDescent="0.2">
      <c r="A13" s="5"/>
      <c r="B13" s="102" t="s">
        <v>11</v>
      </c>
      <c r="C13" s="105"/>
      <c r="D13" s="2"/>
      <c r="E13" s="3"/>
      <c r="F13" s="3"/>
      <c r="G13" s="3"/>
      <c r="H13" s="3"/>
      <c r="I13" s="3"/>
      <c r="J13" s="3"/>
      <c r="K13" s="3"/>
      <c r="L13" s="3"/>
      <c r="M13" s="6"/>
    </row>
    <row r="14" spans="1:14" ht="23.1" customHeight="1" x14ac:dyDescent="0.2">
      <c r="A14" s="5"/>
      <c r="B14" s="102" t="s">
        <v>12</v>
      </c>
      <c r="C14" s="105"/>
      <c r="D14" s="2"/>
      <c r="E14" s="3"/>
      <c r="F14" s="3"/>
      <c r="G14" s="3"/>
      <c r="H14" s="3"/>
      <c r="I14" s="3"/>
      <c r="J14" s="3"/>
      <c r="K14" s="3"/>
      <c r="L14" s="3"/>
      <c r="M14" s="6"/>
    </row>
    <row r="15" spans="1:14" ht="23.1" customHeight="1" x14ac:dyDescent="0.2">
      <c r="A15" s="5"/>
      <c r="B15" s="102" t="s">
        <v>13</v>
      </c>
      <c r="C15" s="105"/>
      <c r="D15" s="2"/>
      <c r="E15" s="3"/>
      <c r="F15" s="3"/>
      <c r="G15" s="3"/>
      <c r="H15" s="3"/>
      <c r="I15" s="3"/>
      <c r="J15" s="3"/>
      <c r="K15" s="3"/>
      <c r="L15" s="3"/>
      <c r="M15" s="6"/>
    </row>
    <row r="16" spans="1:14" ht="23.1" customHeight="1" thickBot="1" x14ac:dyDescent="0.25">
      <c r="A16" s="5"/>
      <c r="B16" s="103" t="s">
        <v>14</v>
      </c>
      <c r="C16" s="106"/>
      <c r="D16" s="2"/>
      <c r="E16" s="3"/>
      <c r="F16" s="3"/>
      <c r="G16" s="3"/>
      <c r="H16" s="3"/>
      <c r="I16" s="3"/>
      <c r="J16" s="3"/>
      <c r="K16" s="3"/>
      <c r="L16" s="3"/>
      <c r="M16" s="6"/>
    </row>
    <row r="17" spans="1:17" ht="13.5" thickBot="1" x14ac:dyDescent="0.25">
      <c r="A17" s="5"/>
      <c r="B17" s="100"/>
      <c r="C17" s="94"/>
      <c r="D17" s="2"/>
      <c r="E17" s="3"/>
      <c r="F17" s="3"/>
      <c r="G17" s="3"/>
      <c r="H17" s="3"/>
      <c r="I17" s="3"/>
      <c r="J17" s="3"/>
      <c r="K17" s="3"/>
      <c r="L17" s="3"/>
      <c r="M17" s="6"/>
    </row>
    <row r="18" spans="1:17" ht="13.5" thickBot="1" x14ac:dyDescent="0.25">
      <c r="A18" s="5"/>
      <c r="B18" s="177" t="s">
        <v>153</v>
      </c>
      <c r="C18" s="179">
        <f>IFERROR((C12/Simulador!C29)*0+(C13/Simulador!C29)*2+(C14/Simulador!C29)*4+(C15/Simulador!C29)*7+(C16/Simulador!C29)*10,0)</f>
        <v>0</v>
      </c>
      <c r="D18" s="223" t="str">
        <f>IF(SUM(C12:C16)&gt;Simulador!C29,"La suma de las inversiones en cada producto no debe superar el monto total invertido","")</f>
        <v/>
      </c>
      <c r="E18" s="3"/>
      <c r="F18" s="3"/>
      <c r="G18" s="3"/>
      <c r="H18" s="3"/>
      <c r="I18" s="3"/>
      <c r="J18" s="3"/>
      <c r="K18" s="3"/>
      <c r="L18" s="3"/>
      <c r="M18" s="6"/>
    </row>
    <row r="19" spans="1:17" x14ac:dyDescent="0.2">
      <c r="A19" s="5"/>
      <c r="B19" s="9"/>
      <c r="C19" s="9"/>
      <c r="D19" s="2"/>
      <c r="E19" s="3"/>
      <c r="F19" s="3"/>
      <c r="G19" s="3"/>
      <c r="H19" s="3"/>
      <c r="I19" s="3"/>
      <c r="J19" s="3"/>
      <c r="K19" s="3"/>
      <c r="L19" s="3"/>
      <c r="M19" s="6"/>
    </row>
    <row r="20" spans="1:17" x14ac:dyDescent="0.2">
      <c r="A20" s="5"/>
      <c r="B20" s="3"/>
      <c r="C20" s="3"/>
      <c r="D20" s="3"/>
      <c r="E20" s="3"/>
      <c r="F20" s="3"/>
      <c r="G20" s="3"/>
      <c r="H20" s="3"/>
      <c r="I20" s="3"/>
      <c r="J20" s="3"/>
      <c r="K20" s="3"/>
      <c r="L20" s="3"/>
      <c r="M20" s="6"/>
    </row>
    <row r="21" spans="1:17" s="4" customFormat="1" x14ac:dyDescent="0.2">
      <c r="A21" s="1"/>
      <c r="B21" s="2" t="s">
        <v>148</v>
      </c>
      <c r="C21" s="2"/>
      <c r="D21" s="2"/>
      <c r="E21" s="2"/>
      <c r="F21" s="2"/>
      <c r="G21" s="2"/>
      <c r="H21" s="3"/>
      <c r="I21" s="2"/>
      <c r="J21" s="2"/>
      <c r="K21" s="2"/>
      <c r="L21" s="2"/>
      <c r="M21" s="6"/>
    </row>
    <row r="22" spans="1:17" x14ac:dyDescent="0.2">
      <c r="A22" s="5"/>
      <c r="B22" s="2"/>
      <c r="C22" s="3"/>
      <c r="D22" s="3"/>
      <c r="E22" s="3"/>
      <c r="F22" s="3"/>
      <c r="G22" s="3"/>
      <c r="H22" s="8"/>
      <c r="I22" s="3"/>
      <c r="J22" s="3"/>
      <c r="K22" s="3"/>
      <c r="L22" s="3"/>
      <c r="M22" s="6"/>
    </row>
    <row r="23" spans="1:17" ht="13.5" thickBot="1" x14ac:dyDescent="0.25">
      <c r="A23" s="5"/>
      <c r="B23" s="183" t="s">
        <v>149</v>
      </c>
      <c r="C23" s="180"/>
      <c r="D23" s="180"/>
      <c r="E23" s="180"/>
      <c r="F23" s="180"/>
      <c r="G23" s="3"/>
      <c r="H23" s="3"/>
      <c r="I23" s="3"/>
      <c r="J23" s="3"/>
      <c r="K23" s="3"/>
      <c r="L23" s="3"/>
      <c r="M23" s="6"/>
    </row>
    <row r="24" spans="1:17" ht="19.5" customHeight="1" thickBot="1" x14ac:dyDescent="0.25">
      <c r="A24" s="5"/>
      <c r="B24" s="184"/>
      <c r="C24" s="180"/>
      <c r="D24" s="376" t="s">
        <v>151</v>
      </c>
      <c r="E24" s="377"/>
      <c r="F24" s="378"/>
      <c r="G24" s="3"/>
      <c r="H24" s="3"/>
      <c r="I24" s="3"/>
      <c r="J24" s="3"/>
      <c r="K24" s="3"/>
      <c r="L24" s="3"/>
      <c r="M24" s="6"/>
    </row>
    <row r="25" spans="1:17" ht="20.25" customHeight="1" thickBot="1" x14ac:dyDescent="0.25">
      <c r="A25" s="5"/>
      <c r="B25" s="379" t="s">
        <v>150</v>
      </c>
      <c r="C25" s="380"/>
      <c r="D25" s="234" t="s">
        <v>188</v>
      </c>
      <c r="E25" s="234" t="s">
        <v>189</v>
      </c>
      <c r="F25" s="234" t="s">
        <v>83</v>
      </c>
      <c r="G25" s="3"/>
      <c r="H25" s="3"/>
      <c r="I25" s="3"/>
      <c r="J25" s="3"/>
      <c r="K25" s="3"/>
      <c r="L25" s="3"/>
      <c r="M25" s="6"/>
      <c r="P25" s="7" t="s">
        <v>154</v>
      </c>
      <c r="Q25" s="7" t="s">
        <v>154</v>
      </c>
    </row>
    <row r="26" spans="1:17" ht="23.1" customHeight="1" x14ac:dyDescent="0.2">
      <c r="A26" s="5"/>
      <c r="B26" s="381"/>
      <c r="C26" s="382"/>
      <c r="D26" s="307"/>
      <c r="E26" s="307"/>
      <c r="F26" s="233">
        <f>SUM(D26,E26)</f>
        <v>0</v>
      </c>
      <c r="G26" s="3"/>
      <c r="H26" s="3"/>
      <c r="I26" s="3"/>
      <c r="J26" s="3"/>
      <c r="K26" s="3"/>
      <c r="L26" s="3"/>
      <c r="M26" s="6"/>
      <c r="P26" s="7" t="s">
        <v>155</v>
      </c>
      <c r="Q26" s="7" t="s">
        <v>156</v>
      </c>
    </row>
    <row r="27" spans="1:17" ht="23.1" customHeight="1" x14ac:dyDescent="0.2">
      <c r="A27" s="5"/>
      <c r="B27" s="381"/>
      <c r="C27" s="382"/>
      <c r="D27" s="308"/>
      <c r="E27" s="308"/>
      <c r="F27" s="230">
        <f t="shared" ref="F27:F29" si="0">SUM(D27,E27)</f>
        <v>0</v>
      </c>
      <c r="G27" s="3"/>
      <c r="H27" s="3"/>
      <c r="I27" s="3"/>
      <c r="J27" s="3"/>
      <c r="K27" s="3"/>
      <c r="L27" s="3"/>
      <c r="M27" s="6"/>
      <c r="P27" s="7" t="s">
        <v>157</v>
      </c>
      <c r="Q27" s="7" t="s">
        <v>158</v>
      </c>
    </row>
    <row r="28" spans="1:17" ht="23.1" customHeight="1" x14ac:dyDescent="0.2">
      <c r="A28" s="5"/>
      <c r="B28" s="381"/>
      <c r="C28" s="382"/>
      <c r="D28" s="308"/>
      <c r="E28" s="308"/>
      <c r="F28" s="230">
        <f t="shared" si="0"/>
        <v>0</v>
      </c>
      <c r="G28" s="3"/>
      <c r="H28" s="3"/>
      <c r="I28" s="3"/>
      <c r="J28" s="3"/>
      <c r="K28" s="3"/>
      <c r="L28" s="3"/>
      <c r="M28" s="6"/>
      <c r="P28" s="7" t="s">
        <v>156</v>
      </c>
      <c r="Q28" s="7" t="s">
        <v>159</v>
      </c>
    </row>
    <row r="29" spans="1:17" ht="23.1" customHeight="1" thickBot="1" x14ac:dyDescent="0.25">
      <c r="A29" s="5"/>
      <c r="B29" s="383"/>
      <c r="C29" s="384"/>
      <c r="D29" s="309"/>
      <c r="E29" s="310"/>
      <c r="F29" s="231">
        <f t="shared" si="0"/>
        <v>0</v>
      </c>
      <c r="G29" s="3"/>
      <c r="H29" s="3"/>
      <c r="I29" s="3"/>
      <c r="J29" s="3"/>
      <c r="K29" s="3"/>
      <c r="L29" s="3"/>
      <c r="M29" s="6"/>
      <c r="P29" s="7" t="s">
        <v>160</v>
      </c>
      <c r="Q29" s="7" t="s">
        <v>160</v>
      </c>
    </row>
    <row r="30" spans="1:17" ht="13.5" thickBot="1" x14ac:dyDescent="0.25">
      <c r="A30" s="5"/>
      <c r="B30" s="185"/>
      <c r="C30" s="181"/>
      <c r="D30" s="181"/>
      <c r="E30" s="181"/>
      <c r="F30" s="232">
        <f>SUM(F26:F29)</f>
        <v>0</v>
      </c>
      <c r="G30" s="3"/>
      <c r="H30" s="3"/>
      <c r="I30" s="3"/>
      <c r="J30" s="3"/>
      <c r="K30" s="3"/>
      <c r="L30" s="3"/>
      <c r="M30" s="6"/>
      <c r="P30" s="7" t="s">
        <v>159</v>
      </c>
      <c r="Q30" s="7" t="s">
        <v>161</v>
      </c>
    </row>
    <row r="31" spans="1:17" x14ac:dyDescent="0.2">
      <c r="A31" s="5"/>
      <c r="B31" s="181"/>
      <c r="C31" s="181"/>
      <c r="D31" s="181"/>
      <c r="E31" s="181"/>
      <c r="F31" s="181"/>
      <c r="G31" s="3"/>
      <c r="H31" s="3"/>
      <c r="I31" s="3"/>
      <c r="J31" s="3"/>
      <c r="K31" s="3"/>
      <c r="L31" s="3"/>
      <c r="M31" s="6"/>
    </row>
    <row r="32" spans="1:17" ht="13.5" thickBot="1" x14ac:dyDescent="0.25">
      <c r="A32" s="5"/>
      <c r="B32" s="186" t="s">
        <v>152</v>
      </c>
      <c r="C32" s="181"/>
      <c r="D32" s="181"/>
      <c r="E32" s="181"/>
      <c r="F32" s="181"/>
      <c r="G32" s="3"/>
      <c r="H32" s="3"/>
      <c r="I32" s="3"/>
      <c r="J32" s="3"/>
      <c r="K32" s="3"/>
      <c r="L32" s="3"/>
      <c r="M32" s="6"/>
      <c r="P32" s="7" t="s">
        <v>162</v>
      </c>
    </row>
    <row r="33" spans="1:18" ht="20.25" customHeight="1" thickBot="1" x14ac:dyDescent="0.25">
      <c r="A33" s="5"/>
      <c r="B33" s="184"/>
      <c r="C33" s="180"/>
      <c r="D33" s="376" t="s">
        <v>151</v>
      </c>
      <c r="E33" s="377"/>
      <c r="F33" s="378"/>
      <c r="G33" s="3"/>
      <c r="H33" s="3"/>
      <c r="I33" s="3"/>
      <c r="J33" s="3"/>
      <c r="K33" s="3"/>
      <c r="L33" s="3"/>
      <c r="M33" s="6"/>
      <c r="P33" s="7" t="s">
        <v>163</v>
      </c>
    </row>
    <row r="34" spans="1:18" ht="20.25" customHeight="1" thickBot="1" x14ac:dyDescent="0.25">
      <c r="A34" s="5"/>
      <c r="B34" s="379" t="s">
        <v>150</v>
      </c>
      <c r="C34" s="380"/>
      <c r="D34" s="234" t="s">
        <v>188</v>
      </c>
      <c r="E34" s="234" t="s">
        <v>189</v>
      </c>
      <c r="F34" s="234" t="s">
        <v>83</v>
      </c>
      <c r="G34" s="3"/>
      <c r="H34" s="3"/>
      <c r="I34" s="3"/>
      <c r="J34" s="3"/>
      <c r="K34" s="3"/>
      <c r="L34" s="3"/>
      <c r="M34" s="6"/>
    </row>
    <row r="35" spans="1:18" ht="23.1" customHeight="1" x14ac:dyDescent="0.2">
      <c r="A35" s="5"/>
      <c r="B35" s="381"/>
      <c r="C35" s="382"/>
      <c r="D35" s="307"/>
      <c r="E35" s="307"/>
      <c r="F35" s="233">
        <f>SUM(D35,E35)</f>
        <v>0</v>
      </c>
      <c r="G35" s="3"/>
      <c r="H35" s="3"/>
      <c r="I35" s="3"/>
      <c r="J35" s="3"/>
      <c r="K35" s="3"/>
      <c r="L35" s="3"/>
      <c r="M35" s="6"/>
    </row>
    <row r="36" spans="1:18" ht="23.1" customHeight="1" x14ac:dyDescent="0.2">
      <c r="A36" s="5"/>
      <c r="B36" s="381"/>
      <c r="C36" s="382"/>
      <c r="D36" s="308"/>
      <c r="E36" s="308"/>
      <c r="F36" s="230">
        <f t="shared" ref="F36:F38" si="1">SUM(D36,E36)</f>
        <v>0</v>
      </c>
      <c r="G36" s="3"/>
      <c r="H36" s="3"/>
      <c r="I36" s="3"/>
      <c r="J36" s="3"/>
      <c r="K36" s="3"/>
      <c r="L36" s="3"/>
      <c r="M36" s="6"/>
    </row>
    <row r="37" spans="1:18" ht="23.1" customHeight="1" x14ac:dyDescent="0.2">
      <c r="A37" s="5"/>
      <c r="B37" s="381"/>
      <c r="C37" s="382"/>
      <c r="D37" s="308"/>
      <c r="E37" s="308"/>
      <c r="F37" s="230">
        <f t="shared" si="1"/>
        <v>0</v>
      </c>
      <c r="G37" s="3"/>
      <c r="H37" s="3"/>
      <c r="I37" s="3"/>
      <c r="J37" s="3"/>
      <c r="K37" s="3"/>
      <c r="L37" s="3"/>
      <c r="M37" s="6"/>
    </row>
    <row r="38" spans="1:18" ht="23.1" customHeight="1" thickBot="1" x14ac:dyDescent="0.25">
      <c r="A38" s="5"/>
      <c r="B38" s="383"/>
      <c r="C38" s="384"/>
      <c r="D38" s="309"/>
      <c r="E38" s="310"/>
      <c r="F38" s="231">
        <f t="shared" si="1"/>
        <v>0</v>
      </c>
      <c r="G38" s="3"/>
      <c r="H38" s="3"/>
      <c r="I38" s="3"/>
      <c r="J38" s="3"/>
      <c r="K38" s="3"/>
      <c r="L38" s="3"/>
      <c r="M38" s="6"/>
    </row>
    <row r="39" spans="1:18" ht="13.5" thickBot="1" x14ac:dyDescent="0.25">
      <c r="A39" s="5"/>
      <c r="B39" s="185"/>
      <c r="C39" s="181"/>
      <c r="D39" s="181"/>
      <c r="E39" s="181"/>
      <c r="F39" s="232">
        <f>SUM(F35:F38)</f>
        <v>0</v>
      </c>
      <c r="G39" s="3"/>
      <c r="H39" s="3"/>
      <c r="I39" s="3"/>
      <c r="J39" s="3"/>
      <c r="K39" s="3"/>
      <c r="L39" s="3"/>
      <c r="M39" s="6"/>
    </row>
    <row r="40" spans="1:18" ht="13.5" thickBot="1" x14ac:dyDescent="0.25">
      <c r="A40" s="5"/>
      <c r="B40" s="187"/>
      <c r="C40" s="181"/>
      <c r="D40" s="181"/>
      <c r="E40" s="181"/>
      <c r="F40" s="181"/>
      <c r="G40" s="3"/>
      <c r="H40" s="3"/>
      <c r="I40" s="3"/>
      <c r="J40" s="3"/>
      <c r="K40" s="3"/>
      <c r="L40" s="3"/>
      <c r="M40" s="6"/>
    </row>
    <row r="41" spans="1:18" ht="13.5" thickBot="1" x14ac:dyDescent="0.25">
      <c r="A41" s="5"/>
      <c r="B41" s="192" t="s">
        <v>153</v>
      </c>
      <c r="C41" s="179">
        <f>IFERROR(IF(F30&gt;0,10,IF(F39/(Simulador!C29*0.05)&gt;10,10,F39/(Simulador!C29*0.05))),0)</f>
        <v>0</v>
      </c>
      <c r="D41" s="3"/>
      <c r="E41" s="181"/>
      <c r="F41" s="181"/>
      <c r="G41" s="3"/>
      <c r="H41" s="3"/>
      <c r="I41" s="3"/>
      <c r="J41" s="3"/>
      <c r="K41" s="3"/>
      <c r="L41" s="3"/>
      <c r="M41" s="6"/>
    </row>
    <row r="42" spans="1:18" x14ac:dyDescent="0.2">
      <c r="A42" s="5"/>
      <c r="B42" s="189"/>
      <c r="C42" s="190"/>
      <c r="D42" s="3"/>
      <c r="E42" s="3"/>
      <c r="F42" s="182"/>
      <c r="G42" s="3"/>
      <c r="H42" s="3"/>
      <c r="I42" s="3"/>
      <c r="J42" s="3"/>
      <c r="K42" s="3"/>
      <c r="L42" s="3"/>
      <c r="M42" s="6"/>
    </row>
    <row r="43" spans="1:18" x14ac:dyDescent="0.2">
      <c r="A43" s="5"/>
      <c r="B43" s="3"/>
      <c r="C43" s="3"/>
      <c r="D43" s="3"/>
      <c r="E43" s="3"/>
      <c r="F43" s="3"/>
      <c r="G43" s="3"/>
      <c r="H43" s="3"/>
      <c r="I43" s="3"/>
      <c r="J43" s="3"/>
      <c r="K43" s="3"/>
      <c r="L43" s="3"/>
      <c r="M43" s="6"/>
    </row>
    <row r="44" spans="1:18" s="4" customFormat="1" x14ac:dyDescent="0.2">
      <c r="A44" s="1"/>
      <c r="B44" s="2" t="s">
        <v>164</v>
      </c>
      <c r="C44" s="2"/>
      <c r="D44" s="2"/>
      <c r="E44" s="2"/>
      <c r="F44" s="2"/>
      <c r="G44" s="2"/>
      <c r="H44" s="8"/>
      <c r="I44" s="2"/>
      <c r="J44" s="2"/>
      <c r="K44" s="2"/>
      <c r="L44" s="2"/>
      <c r="M44" s="6"/>
      <c r="R44" s="7" t="s">
        <v>166</v>
      </c>
    </row>
    <row r="45" spans="1:18" ht="13.5" thickBot="1" x14ac:dyDescent="0.25">
      <c r="A45" s="5"/>
      <c r="B45" s="3"/>
      <c r="C45" s="3"/>
      <c r="D45" s="3"/>
      <c r="E45" s="3"/>
      <c r="F45" s="3"/>
      <c r="G45" s="3"/>
      <c r="H45" s="3"/>
      <c r="I45" s="3"/>
      <c r="J45" s="3"/>
      <c r="K45" s="3"/>
      <c r="L45" s="3"/>
      <c r="M45" s="6"/>
      <c r="R45" s="7" t="s">
        <v>167</v>
      </c>
    </row>
    <row r="46" spans="1:18" ht="23.1" customHeight="1" thickBot="1" x14ac:dyDescent="0.25">
      <c r="A46" s="5"/>
      <c r="B46" s="222" t="s">
        <v>165</v>
      </c>
      <c r="C46" s="311"/>
      <c r="D46" s="3"/>
      <c r="E46" s="3"/>
      <c r="F46" s="3"/>
      <c r="G46" s="3"/>
      <c r="H46" s="3"/>
      <c r="I46" s="3"/>
      <c r="J46" s="3"/>
      <c r="K46" s="3"/>
      <c r="L46" s="3"/>
      <c r="M46" s="6"/>
      <c r="R46" s="7" t="s">
        <v>168</v>
      </c>
    </row>
    <row r="47" spans="1:18" ht="13.5" thickBot="1" x14ac:dyDescent="0.25">
      <c r="A47" s="5"/>
      <c r="B47" s="191"/>
      <c r="C47" s="180"/>
      <c r="D47" s="3"/>
      <c r="E47" s="3"/>
      <c r="F47" s="3"/>
      <c r="G47" s="3"/>
      <c r="H47" s="3"/>
      <c r="I47" s="3"/>
      <c r="J47" s="3"/>
      <c r="K47" s="3"/>
      <c r="L47" s="3"/>
      <c r="M47" s="6"/>
    </row>
    <row r="48" spans="1:18" ht="13.5" thickBot="1" x14ac:dyDescent="0.25">
      <c r="A48" s="5"/>
      <c r="B48" s="192" t="s">
        <v>153</v>
      </c>
      <c r="C48" s="179">
        <f>IF(C46="Sello A",10,IF(C46="Sello B",8,IF(C46="Sello C",6,0)))</f>
        <v>0</v>
      </c>
      <c r="D48" s="3"/>
      <c r="E48" s="3"/>
      <c r="F48" s="3"/>
      <c r="G48" s="3"/>
      <c r="H48" s="3"/>
      <c r="I48" s="3"/>
      <c r="J48" s="3"/>
      <c r="K48" s="3"/>
      <c r="L48" s="3"/>
      <c r="M48" s="6"/>
    </row>
    <row r="49" spans="1:13" x14ac:dyDescent="0.2">
      <c r="A49" s="5"/>
      <c r="B49" s="3"/>
      <c r="C49" s="3"/>
      <c r="D49" s="3"/>
      <c r="E49" s="3"/>
      <c r="F49" s="3"/>
      <c r="G49" s="3"/>
      <c r="H49" s="3"/>
      <c r="I49" s="3"/>
      <c r="J49" s="3"/>
      <c r="K49" s="3"/>
      <c r="L49" s="3"/>
      <c r="M49" s="6"/>
    </row>
    <row r="50" spans="1:13" x14ac:dyDescent="0.2">
      <c r="A50" s="5"/>
      <c r="B50" s="3"/>
      <c r="C50" s="3"/>
      <c r="D50" s="3"/>
      <c r="E50" s="3"/>
      <c r="F50" s="3"/>
      <c r="G50" s="3"/>
      <c r="H50" s="3"/>
      <c r="I50" s="3"/>
      <c r="J50" s="3"/>
      <c r="K50" s="3"/>
      <c r="L50" s="3"/>
      <c r="M50" s="6"/>
    </row>
    <row r="51" spans="1:13" x14ac:dyDescent="0.2">
      <c r="A51" s="5"/>
      <c r="B51" s="2" t="s">
        <v>169</v>
      </c>
      <c r="C51" s="3"/>
      <c r="D51" s="3"/>
      <c r="E51" s="3"/>
      <c r="F51" s="3"/>
      <c r="G51" s="3"/>
      <c r="H51" s="3"/>
      <c r="I51" s="3"/>
      <c r="J51" s="3"/>
      <c r="K51" s="3"/>
      <c r="L51" s="3"/>
      <c r="M51" s="6"/>
    </row>
    <row r="52" spans="1:13" ht="13.5" thickBot="1" x14ac:dyDescent="0.25">
      <c r="A52" s="5"/>
      <c r="B52" s="3"/>
      <c r="C52" s="3"/>
      <c r="D52" s="3"/>
      <c r="E52" s="3"/>
      <c r="F52" s="3"/>
      <c r="G52" s="3"/>
      <c r="H52" s="3"/>
      <c r="I52" s="3"/>
      <c r="J52" s="3"/>
      <c r="K52" s="3"/>
      <c r="L52" s="3"/>
      <c r="M52" s="6"/>
    </row>
    <row r="53" spans="1:13" ht="24.75" customHeight="1" x14ac:dyDescent="0.2">
      <c r="A53" s="5"/>
      <c r="B53" s="387" t="s">
        <v>178</v>
      </c>
      <c r="C53" s="388"/>
      <c r="D53" s="388"/>
      <c r="E53" s="312"/>
      <c r="F53" s="180"/>
      <c r="G53" s="180"/>
      <c r="H53" s="180"/>
      <c r="I53" s="180"/>
      <c r="J53" s="180"/>
      <c r="K53" s="180"/>
      <c r="L53" s="3"/>
      <c r="M53" s="6"/>
    </row>
    <row r="54" spans="1:13" ht="25.5" customHeight="1" thickBot="1" x14ac:dyDescent="0.25">
      <c r="A54" s="5"/>
      <c r="B54" s="373" t="s">
        <v>170</v>
      </c>
      <c r="C54" s="374"/>
      <c r="D54" s="375"/>
      <c r="E54" s="193">
        <f>Simulador!J46</f>
        <v>0</v>
      </c>
      <c r="F54" s="180"/>
      <c r="G54" s="180"/>
      <c r="H54" s="180"/>
      <c r="I54" s="3"/>
      <c r="J54" s="3"/>
      <c r="K54" s="3"/>
      <c r="L54" s="3"/>
      <c r="M54" s="6"/>
    </row>
    <row r="55" spans="1:13" ht="13.5" thickBot="1" x14ac:dyDescent="0.25">
      <c r="A55" s="5"/>
      <c r="B55" s="194"/>
      <c r="C55" s="195"/>
      <c r="D55" s="195"/>
      <c r="E55" s="195"/>
      <c r="F55" s="180"/>
      <c r="G55" s="180"/>
      <c r="H55" s="180"/>
      <c r="I55" s="3"/>
      <c r="J55" s="3"/>
      <c r="K55" s="3"/>
      <c r="L55" s="3"/>
      <c r="M55" s="6"/>
    </row>
    <row r="56" spans="1:13" ht="47.25" customHeight="1" x14ac:dyDescent="0.2">
      <c r="A56" s="5"/>
      <c r="B56" s="205" t="s">
        <v>171</v>
      </c>
      <c r="C56" s="207" t="s">
        <v>172</v>
      </c>
      <c r="D56" s="207" t="s">
        <v>173</v>
      </c>
      <c r="E56" s="207" t="s">
        <v>174</v>
      </c>
      <c r="F56" s="207" t="s">
        <v>179</v>
      </c>
      <c r="G56" s="207" t="s">
        <v>175</v>
      </c>
      <c r="H56" s="198" t="s">
        <v>176</v>
      </c>
      <c r="I56" s="3"/>
      <c r="J56" s="3"/>
      <c r="K56" s="3"/>
      <c r="L56" s="3"/>
      <c r="M56" s="6"/>
    </row>
    <row r="57" spans="1:13" ht="23.1" customHeight="1" x14ac:dyDescent="0.2">
      <c r="A57" s="5"/>
      <c r="B57" s="313"/>
      <c r="C57" s="314"/>
      <c r="D57" s="315"/>
      <c r="E57" s="316"/>
      <c r="F57" s="316"/>
      <c r="G57" s="317"/>
      <c r="H57" s="196">
        <f>SUM(C57:G57)</f>
        <v>0</v>
      </c>
      <c r="I57" s="3"/>
      <c r="J57" s="3"/>
      <c r="K57" s="3"/>
      <c r="L57" s="3"/>
      <c r="M57" s="6"/>
    </row>
    <row r="58" spans="1:13" ht="23.1" customHeight="1" x14ac:dyDescent="0.2">
      <c r="A58" s="5"/>
      <c r="B58" s="313"/>
      <c r="C58" s="314"/>
      <c r="D58" s="315"/>
      <c r="E58" s="316"/>
      <c r="F58" s="316"/>
      <c r="G58" s="317"/>
      <c r="H58" s="196">
        <f t="shared" ref="H58:H59" si="2">SUM(C58:G58)</f>
        <v>0</v>
      </c>
      <c r="I58" s="3"/>
      <c r="J58" s="3"/>
      <c r="K58" s="3"/>
      <c r="L58" s="3"/>
      <c r="M58" s="6"/>
    </row>
    <row r="59" spans="1:13" ht="23.1" customHeight="1" thickBot="1" x14ac:dyDescent="0.25">
      <c r="A59" s="5"/>
      <c r="B59" s="318"/>
      <c r="C59" s="319"/>
      <c r="D59" s="320"/>
      <c r="E59" s="321"/>
      <c r="F59" s="321"/>
      <c r="G59" s="321"/>
      <c r="H59" s="196">
        <f t="shared" si="2"/>
        <v>0</v>
      </c>
      <c r="I59" s="3"/>
      <c r="J59" s="3"/>
      <c r="K59" s="3"/>
      <c r="L59" s="3"/>
      <c r="M59" s="6"/>
    </row>
    <row r="60" spans="1:13" ht="13.5" thickBot="1" x14ac:dyDescent="0.25">
      <c r="A60" s="5"/>
      <c r="B60" s="227"/>
      <c r="C60" s="182"/>
      <c r="D60" s="225" t="str">
        <f>IF(B57="","",IF(B57&lt;60,"La carga horaria mínima debe ser de 60 horas",IF(B58="","",IF(B58&lt;60,"La carga horaria mínima debe ser de 60 horas",IF(B59="","",IF(B59&lt;60,"La carga horaria mínima debe ser de 60 horas",""))))))</f>
        <v/>
      </c>
      <c r="E60" s="226"/>
      <c r="F60" s="180"/>
      <c r="G60" s="180"/>
      <c r="H60" s="196">
        <f>SUM(H57:H59)</f>
        <v>0</v>
      </c>
      <c r="I60" s="3"/>
      <c r="J60" s="3"/>
      <c r="K60" s="3"/>
      <c r="L60" s="3"/>
      <c r="M60" s="6"/>
    </row>
    <row r="61" spans="1:13" ht="15" customHeight="1" thickBot="1" x14ac:dyDescent="0.25">
      <c r="A61" s="5"/>
      <c r="B61" s="228"/>
      <c r="C61" s="182"/>
      <c r="D61" s="197"/>
      <c r="E61" s="226"/>
      <c r="F61" s="367" t="s">
        <v>177</v>
      </c>
      <c r="G61" s="368"/>
      <c r="H61" s="369"/>
      <c r="I61" s="3"/>
      <c r="J61" s="3"/>
      <c r="K61" s="3"/>
      <c r="L61" s="3"/>
      <c r="M61" s="6"/>
    </row>
    <row r="62" spans="1:13" ht="13.5" thickBot="1" x14ac:dyDescent="0.25">
      <c r="A62" s="5"/>
      <c r="B62" s="192" t="s">
        <v>153</v>
      </c>
      <c r="C62" s="179">
        <f>MIN(IFERROR(H60*0.5/(SQRT(Simulador!C29/1000000)),0),10)</f>
        <v>0</v>
      </c>
      <c r="D62" s="3"/>
      <c r="E62" s="3"/>
      <c r="F62" s="370" t="str">
        <f>IFERROR(IF(E53="",H60/E54,H60/E53),"-")</f>
        <v>-</v>
      </c>
      <c r="G62" s="371"/>
      <c r="H62" s="372"/>
      <c r="I62" s="3"/>
      <c r="J62" s="3"/>
      <c r="K62" s="3"/>
      <c r="L62" s="3"/>
      <c r="M62" s="6"/>
    </row>
    <row r="63" spans="1:13" x14ac:dyDescent="0.2">
      <c r="A63" s="5"/>
      <c r="B63" s="3"/>
      <c r="C63" s="3"/>
      <c r="D63" s="3"/>
      <c r="E63" s="3"/>
      <c r="F63" s="3"/>
      <c r="G63" s="3"/>
      <c r="H63" s="3"/>
      <c r="I63" s="3"/>
      <c r="J63" s="3"/>
      <c r="K63" s="3"/>
      <c r="L63" s="3"/>
      <c r="M63" s="6"/>
    </row>
    <row r="64" spans="1:13" x14ac:dyDescent="0.2">
      <c r="A64" s="5"/>
      <c r="B64" s="3"/>
      <c r="C64" s="3"/>
      <c r="D64" s="3"/>
      <c r="E64" s="3"/>
      <c r="F64" s="3"/>
      <c r="G64" s="3"/>
      <c r="H64" s="3"/>
      <c r="I64" s="3"/>
      <c r="J64" s="3"/>
      <c r="K64" s="3"/>
      <c r="L64" s="3"/>
      <c r="M64" s="6"/>
    </row>
    <row r="65" spans="1:13" x14ac:dyDescent="0.2">
      <c r="A65" s="5"/>
      <c r="B65" s="2" t="s">
        <v>180</v>
      </c>
      <c r="C65" s="3"/>
      <c r="D65" s="3"/>
      <c r="E65" s="3"/>
      <c r="F65" s="3"/>
      <c r="G65" s="3"/>
      <c r="H65" s="3"/>
      <c r="I65" s="3"/>
      <c r="J65" s="3"/>
      <c r="K65" s="3"/>
      <c r="L65" s="3"/>
      <c r="M65" s="6"/>
    </row>
    <row r="66" spans="1:13" ht="13.5" thickBot="1" x14ac:dyDescent="0.25">
      <c r="A66" s="5"/>
      <c r="B66" s="3"/>
      <c r="C66" s="3"/>
      <c r="D66" s="3"/>
      <c r="E66" s="3"/>
      <c r="F66" s="3"/>
      <c r="G66" s="3"/>
      <c r="H66" s="3"/>
      <c r="I66" s="3"/>
      <c r="J66" s="3"/>
      <c r="K66" s="3"/>
      <c r="L66" s="3"/>
      <c r="M66" s="6"/>
    </row>
    <row r="67" spans="1:13" x14ac:dyDescent="0.2">
      <c r="A67" s="5"/>
      <c r="B67" s="379" t="s">
        <v>181</v>
      </c>
      <c r="C67" s="389"/>
      <c r="D67" s="351" t="s">
        <v>83</v>
      </c>
      <c r="E67" s="256"/>
      <c r="F67" s="3"/>
      <c r="G67" s="3"/>
      <c r="H67" s="3"/>
      <c r="I67" s="3"/>
      <c r="J67" s="3"/>
      <c r="K67" s="3"/>
      <c r="L67" s="3"/>
      <c r="M67" s="6"/>
    </row>
    <row r="68" spans="1:13" x14ac:dyDescent="0.2">
      <c r="A68" s="5"/>
      <c r="B68" s="253" t="s">
        <v>195</v>
      </c>
      <c r="C68" s="254" t="s">
        <v>189</v>
      </c>
      <c r="D68" s="352"/>
      <c r="E68" s="257"/>
      <c r="F68" s="3"/>
      <c r="G68" s="3"/>
      <c r="H68" s="3"/>
      <c r="I68" s="3"/>
      <c r="J68" s="3"/>
      <c r="K68" s="3"/>
      <c r="L68" s="3"/>
      <c r="M68" s="6"/>
    </row>
    <row r="69" spans="1:13" ht="23.1" customHeight="1" thickBot="1" x14ac:dyDescent="0.25">
      <c r="A69" s="5"/>
      <c r="B69" s="322"/>
      <c r="C69" s="323"/>
      <c r="D69" s="255">
        <f>SUM(B69:C69)</f>
        <v>0</v>
      </c>
      <c r="E69" s="259"/>
      <c r="F69" s="3"/>
      <c r="G69" s="3"/>
      <c r="H69" s="3"/>
      <c r="I69" s="3"/>
      <c r="J69" s="3"/>
      <c r="K69" s="3"/>
      <c r="L69" s="3"/>
      <c r="M69" s="6"/>
    </row>
    <row r="70" spans="1:13" ht="13.5" thickBot="1" x14ac:dyDescent="0.25">
      <c r="A70" s="5"/>
      <c r="B70" s="199"/>
      <c r="C70" s="199"/>
      <c r="D70" s="199"/>
      <c r="E70" s="3"/>
      <c r="F70" s="3"/>
      <c r="G70" s="3"/>
      <c r="H70" s="3"/>
      <c r="I70" s="3"/>
      <c r="J70" s="3"/>
      <c r="K70" s="3"/>
      <c r="L70" s="3"/>
      <c r="M70" s="6"/>
    </row>
    <row r="71" spans="1:13" ht="13.5" thickBot="1" x14ac:dyDescent="0.25">
      <c r="A71" s="5"/>
      <c r="B71" s="192" t="s">
        <v>153</v>
      </c>
      <c r="C71" s="258">
        <f>IFERROR(IF(D69/Simulador!C29*10&gt;10,10,D69/Simulador!C29*10),0)</f>
        <v>0</v>
      </c>
      <c r="D71" s="3"/>
      <c r="E71" s="3"/>
      <c r="F71" s="3"/>
      <c r="G71" s="3"/>
      <c r="H71" s="3"/>
      <c r="I71" s="3"/>
      <c r="J71" s="3"/>
      <c r="K71" s="3"/>
      <c r="L71" s="3"/>
      <c r="M71" s="6"/>
    </row>
    <row r="72" spans="1:13" x14ac:dyDescent="0.2">
      <c r="A72" s="5"/>
      <c r="B72" s="3"/>
      <c r="C72" s="3"/>
      <c r="D72" s="3"/>
      <c r="E72" s="3"/>
      <c r="F72" s="3"/>
      <c r="G72" s="3"/>
      <c r="H72" s="3"/>
      <c r="I72" s="3"/>
      <c r="J72" s="3"/>
      <c r="K72" s="3"/>
      <c r="L72" s="3"/>
      <c r="M72" s="6"/>
    </row>
    <row r="73" spans="1:13" x14ac:dyDescent="0.2">
      <c r="A73" s="5"/>
      <c r="B73" s="3"/>
      <c r="C73" s="3"/>
      <c r="D73" s="3"/>
      <c r="E73" s="3"/>
      <c r="F73" s="3"/>
      <c r="G73" s="3"/>
      <c r="H73" s="3"/>
      <c r="I73" s="3"/>
      <c r="J73" s="3"/>
      <c r="K73" s="3"/>
      <c r="L73" s="3"/>
      <c r="M73" s="6"/>
    </row>
    <row r="74" spans="1:13" x14ac:dyDescent="0.2">
      <c r="A74" s="5"/>
      <c r="B74" s="2" t="s">
        <v>182</v>
      </c>
      <c r="C74" s="3"/>
      <c r="D74" s="3"/>
      <c r="E74" s="3"/>
      <c r="F74" s="3"/>
      <c r="G74" s="3"/>
      <c r="H74" s="3"/>
      <c r="I74" s="3"/>
      <c r="J74" s="3"/>
      <c r="K74" s="3"/>
      <c r="L74" s="3"/>
      <c r="M74" s="6"/>
    </row>
    <row r="75" spans="1:13" ht="13.5" thickBot="1" x14ac:dyDescent="0.25">
      <c r="A75" s="5"/>
      <c r="B75" s="3"/>
      <c r="C75" s="3"/>
      <c r="D75" s="3"/>
      <c r="E75" s="3"/>
      <c r="F75" s="3"/>
      <c r="G75" s="3"/>
      <c r="H75" s="3"/>
      <c r="I75" s="3"/>
      <c r="J75" s="3"/>
      <c r="K75" s="3"/>
      <c r="L75" s="3"/>
      <c r="M75" s="6"/>
    </row>
    <row r="76" spans="1:13" ht="25.5" x14ac:dyDescent="0.2">
      <c r="A76" s="5"/>
      <c r="B76" s="379" t="s">
        <v>183</v>
      </c>
      <c r="C76" s="389"/>
      <c r="D76" s="198" t="s">
        <v>184</v>
      </c>
      <c r="E76" s="3"/>
      <c r="F76" s="3"/>
      <c r="G76" s="3"/>
      <c r="H76" s="3"/>
      <c r="I76" s="3"/>
      <c r="J76" s="3"/>
      <c r="K76" s="3"/>
      <c r="L76" s="3"/>
      <c r="M76" s="6"/>
    </row>
    <row r="77" spans="1:13" ht="23.1" customHeight="1" x14ac:dyDescent="0.2">
      <c r="A77" s="5"/>
      <c r="B77" s="390" t="s">
        <v>185</v>
      </c>
      <c r="C77" s="391"/>
      <c r="D77" s="324"/>
      <c r="E77" s="3"/>
      <c r="F77" s="3"/>
      <c r="G77" s="3"/>
      <c r="H77" s="3"/>
      <c r="I77" s="3"/>
      <c r="J77" s="3"/>
      <c r="K77" s="3"/>
      <c r="L77" s="3"/>
      <c r="M77" s="6"/>
    </row>
    <row r="78" spans="1:13" ht="23.1" customHeight="1" thickBot="1" x14ac:dyDescent="0.25">
      <c r="A78" s="5"/>
      <c r="B78" s="392" t="s">
        <v>186</v>
      </c>
      <c r="C78" s="393"/>
      <c r="D78" s="325"/>
      <c r="E78" s="3"/>
      <c r="F78" s="3"/>
      <c r="G78" s="3"/>
      <c r="H78" s="3"/>
      <c r="I78" s="3"/>
      <c r="J78" s="3"/>
      <c r="K78" s="3"/>
      <c r="L78" s="3"/>
      <c r="M78" s="6"/>
    </row>
    <row r="79" spans="1:13" ht="13.5" thickBot="1" x14ac:dyDescent="0.25">
      <c r="A79" s="5"/>
      <c r="B79" s="229"/>
      <c r="C79" s="182"/>
      <c r="D79" s="182"/>
      <c r="E79" s="3"/>
      <c r="F79" s="3"/>
      <c r="G79" s="3"/>
      <c r="H79" s="3"/>
      <c r="I79" s="3"/>
      <c r="J79" s="3"/>
      <c r="K79" s="3"/>
      <c r="L79" s="3"/>
      <c r="M79" s="6"/>
    </row>
    <row r="80" spans="1:13" ht="13.5" thickBot="1" x14ac:dyDescent="0.25">
      <c r="A80" s="5"/>
      <c r="B80" s="188" t="s">
        <v>153</v>
      </c>
      <c r="C80" s="202" t="str">
        <f>IFERROR(IF(D77/Simulador!C29/0.05&gt;=10,10,D77/Simulador!C29/0.05)+IF(D78/Simulador!C29/0.1&gt;=5,5,D78/Simulador!C29/0.1),"")</f>
        <v/>
      </c>
      <c r="D80" s="326">
        <f>ROUNDDOWN(C81,0)</f>
        <v>0</v>
      </c>
      <c r="E80" s="3"/>
      <c r="F80" s="3"/>
      <c r="G80" s="3"/>
      <c r="H80" s="3"/>
      <c r="I80" s="3"/>
      <c r="J80" s="3"/>
      <c r="K80" s="3"/>
      <c r="L80" s="3"/>
      <c r="M80" s="6"/>
    </row>
    <row r="81" spans="1:13" x14ac:dyDescent="0.2">
      <c r="A81" s="5"/>
      <c r="B81" s="189"/>
      <c r="C81" s="327">
        <f>IF(C80="",0,IF(C80&gt;10,10,C80))</f>
        <v>0</v>
      </c>
      <c r="D81" s="201"/>
      <c r="E81" s="3"/>
      <c r="F81" s="3"/>
      <c r="G81" s="3"/>
      <c r="H81" s="3"/>
      <c r="I81" s="3"/>
      <c r="J81" s="3"/>
      <c r="K81" s="3"/>
      <c r="L81" s="3"/>
      <c r="M81" s="6"/>
    </row>
    <row r="82" spans="1:13" x14ac:dyDescent="0.2">
      <c r="A82" s="5"/>
      <c r="B82" s="189"/>
      <c r="C82" s="200"/>
      <c r="D82" s="201"/>
      <c r="E82" s="3"/>
      <c r="F82" s="3"/>
      <c r="G82" s="3"/>
      <c r="H82" s="3"/>
      <c r="I82" s="3"/>
      <c r="J82" s="3"/>
      <c r="K82" s="3"/>
      <c r="L82" s="3"/>
      <c r="M82" s="6"/>
    </row>
    <row r="83" spans="1:13" x14ac:dyDescent="0.2">
      <c r="A83" s="5"/>
      <c r="B83" s="189"/>
      <c r="C83" s="200"/>
      <c r="D83" s="201"/>
      <c r="E83" s="3"/>
      <c r="F83" s="3"/>
      <c r="G83" s="3"/>
      <c r="H83" s="3"/>
      <c r="I83" s="3"/>
      <c r="J83" s="3"/>
      <c r="K83" s="3"/>
      <c r="L83" s="3"/>
      <c r="M83" s="6"/>
    </row>
    <row r="84" spans="1:13" x14ac:dyDescent="0.2">
      <c r="A84" s="5"/>
      <c r="B84" s="3"/>
      <c r="C84" s="3"/>
      <c r="D84" s="3"/>
      <c r="E84" s="3"/>
      <c r="F84" s="3"/>
      <c r="G84" s="3"/>
      <c r="H84" s="3"/>
      <c r="I84" s="3"/>
      <c r="J84" s="3"/>
      <c r="K84" s="3"/>
      <c r="L84" s="3"/>
      <c r="M84" s="6"/>
    </row>
    <row r="85" spans="1:13" ht="13.5" thickBot="1" x14ac:dyDescent="0.25">
      <c r="A85" s="5"/>
      <c r="B85" s="3"/>
      <c r="C85" s="3"/>
      <c r="D85" s="3"/>
      <c r="E85" s="3"/>
      <c r="F85" s="3"/>
      <c r="G85" s="3"/>
      <c r="H85" s="3"/>
      <c r="I85" s="3"/>
      <c r="J85" s="3"/>
      <c r="K85" s="3"/>
      <c r="L85" s="3"/>
      <c r="M85" s="6"/>
    </row>
    <row r="86" spans="1:13" ht="13.5" thickBot="1" x14ac:dyDescent="0.25">
      <c r="A86" s="5"/>
      <c r="B86" s="3"/>
      <c r="C86" s="209" t="s">
        <v>28</v>
      </c>
      <c r="D86" s="210">
        <f>MIN(10,(MIN(10,D80))+(IF(C18&gt;0,C18,IF((C41)&gt;0,(C41),IF(C48&gt;0,C48,IF(C62&gt;0,C62,IF(C71&gt;0,C71)))))))</f>
        <v>0</v>
      </c>
      <c r="E86" s="223" t="str">
        <f>IF(Simulador!F106+Simulador!F107+Simulador!F108+Simulador!F109+Simulador!F110=0,"El uso del indicador sectorial requiere la obtención de puntaje positivo en al menos un indicador general","")</f>
        <v>El uso del indicador sectorial requiere la obtención de puntaje positivo en al menos un indicador general</v>
      </c>
      <c r="F86" s="3"/>
      <c r="G86" s="3"/>
      <c r="H86" s="3"/>
      <c r="I86" s="3"/>
      <c r="J86" s="3"/>
      <c r="K86" s="3"/>
      <c r="L86" s="3"/>
      <c r="M86" s="6"/>
    </row>
    <row r="87" spans="1:13" ht="13.5" thickBot="1" x14ac:dyDescent="0.25">
      <c r="A87" s="37"/>
      <c r="B87" s="38"/>
      <c r="C87" s="38"/>
      <c r="D87" s="38"/>
      <c r="E87" s="38"/>
      <c r="F87" s="38"/>
      <c r="G87" s="38"/>
      <c r="H87" s="38"/>
      <c r="I87" s="38"/>
      <c r="J87" s="38"/>
      <c r="K87" s="38"/>
      <c r="L87" s="38"/>
      <c r="M87" s="39"/>
    </row>
  </sheetData>
  <sheetProtection password="91C0" sheet="1" objects="1" scenarios="1" selectLockedCells="1"/>
  <dataConsolidate/>
  <mergeCells count="22">
    <mergeCell ref="B76:C76"/>
    <mergeCell ref="B77:C77"/>
    <mergeCell ref="B78:C78"/>
    <mergeCell ref="B67:C67"/>
    <mergeCell ref="D67:D68"/>
    <mergeCell ref="B4:L5"/>
    <mergeCell ref="B27:C27"/>
    <mergeCell ref="B25:C25"/>
    <mergeCell ref="B36:C36"/>
    <mergeCell ref="B53:D53"/>
    <mergeCell ref="F61:H61"/>
    <mergeCell ref="F62:H62"/>
    <mergeCell ref="B54:D54"/>
    <mergeCell ref="D24:F24"/>
    <mergeCell ref="D33:F33"/>
    <mergeCell ref="B34:C34"/>
    <mergeCell ref="B35:C35"/>
    <mergeCell ref="B37:C37"/>
    <mergeCell ref="B38:C38"/>
    <mergeCell ref="B26:C26"/>
    <mergeCell ref="B28:C28"/>
    <mergeCell ref="B29:C29"/>
  </mergeCells>
  <phoneticPr fontId="2" type="noConversion"/>
  <conditionalFormatting sqref="C18">
    <cfRule type="expression" dxfId="7" priority="7" stopIfTrue="1">
      <formula>$C$41+$C$48+$C$62+#REF!&gt;0</formula>
    </cfRule>
  </conditionalFormatting>
  <conditionalFormatting sqref="C41">
    <cfRule type="expression" dxfId="6" priority="8" stopIfTrue="1">
      <formula>$C$18+$C$48+$C$62+#REF!&gt;0</formula>
    </cfRule>
  </conditionalFormatting>
  <conditionalFormatting sqref="C48">
    <cfRule type="expression" dxfId="5" priority="9" stopIfTrue="1">
      <formula>$C$18+$C$41+$C$62+#REF!&gt;0</formula>
    </cfRule>
  </conditionalFormatting>
  <conditionalFormatting sqref="C62">
    <cfRule type="expression" dxfId="4" priority="10" stopIfTrue="1">
      <formula>$C$18+$C$41+$C$48+#REF!&gt;0</formula>
    </cfRule>
  </conditionalFormatting>
  <dataValidations count="9">
    <dataValidation type="whole" operator="greaterThanOrEqual" allowBlank="1" showInputMessage="1" showErrorMessage="1" sqref="E49:F49">
      <formula1>0</formula1>
    </dataValidation>
    <dataValidation type="list" allowBlank="1" showDropDown="1" showInputMessage="1" showErrorMessage="1" sqref="B12:B17">
      <formula1>#REF!</formula1>
    </dataValidation>
    <dataValidation type="custom" allowBlank="1" showInputMessage="1" showErrorMessage="1" error="Está utilizando más indicadores de los permitidos." sqref="C12">
      <formula1>AND(C37=0)</formula1>
    </dataValidation>
    <dataValidation type="custom" allowBlank="1" showInputMessage="1" showErrorMessage="1" error="Está utilizando más indicadores de los permitidos." sqref="C13">
      <formula1>AND(C37=0)</formula1>
    </dataValidation>
    <dataValidation type="custom" allowBlank="1" showInputMessage="1" showErrorMessage="1" error="Está utilizando más indicadores de los permitidos." sqref="C14">
      <formula1>AND(C37=0)</formula1>
    </dataValidation>
    <dataValidation type="custom" allowBlank="1" showInputMessage="1" showErrorMessage="1" error="Está utilizando más indicadores de los permitidos." sqref="C15">
      <formula1>AND(C37=0)</formula1>
    </dataValidation>
    <dataValidation type="custom" allowBlank="1" showInputMessage="1" showErrorMessage="1" error="Está utilizando más indicadores de los permitidos." sqref="C16">
      <formula1>AND(C37=0)</formula1>
    </dataValidation>
    <dataValidation type="list" allowBlank="1" showInputMessage="1" showErrorMessage="1" sqref="B26:B29 B35:B38">
      <formula1>$P$25:$P$33</formula1>
    </dataValidation>
    <dataValidation type="list" allowBlank="1" showInputMessage="1" showErrorMessage="1" sqref="C46">
      <formula1>$R$44:$R$46</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90" zoomScaleNormal="90" workbookViewId="0">
      <selection activeCell="E37" sqref="E37"/>
    </sheetView>
  </sheetViews>
  <sheetFormatPr baseColWidth="10" defaultColWidth="11.42578125" defaultRowHeight="12.75" x14ac:dyDescent="0.2"/>
  <cols>
    <col min="1" max="1" width="1.42578125" style="7" customWidth="1"/>
    <col min="2" max="2" width="15" style="7" customWidth="1"/>
    <col min="3" max="3" width="19.28515625" style="7" customWidth="1"/>
    <col min="4" max="4" width="16.7109375" style="7" customWidth="1"/>
    <col min="5" max="5" width="18.28515625" style="7" customWidth="1"/>
    <col min="6" max="6" width="14.140625" style="7" customWidth="1"/>
    <col min="7" max="7" width="13.7109375" style="7" customWidth="1"/>
    <col min="8" max="8" width="13" style="7" customWidth="1"/>
    <col min="9" max="9" width="13.85546875" style="7" customWidth="1"/>
    <col min="10" max="10" width="38.5703125" style="7" customWidth="1"/>
    <col min="11" max="11" width="24.42578125" style="7" hidden="1" customWidth="1"/>
    <col min="12" max="12" width="3.85546875" style="7" hidden="1" customWidth="1"/>
    <col min="13" max="13" width="7.28515625" style="7" hidden="1" customWidth="1"/>
    <col min="14" max="14" width="11.42578125" style="7" hidden="1" customWidth="1"/>
    <col min="15" max="16" width="0" style="7" hidden="1" customWidth="1"/>
    <col min="17" max="16384" width="11.42578125" style="7"/>
  </cols>
  <sheetData>
    <row r="1" spans="1:14" x14ac:dyDescent="0.2">
      <c r="A1" s="18"/>
      <c r="B1" s="19"/>
      <c r="C1" s="19"/>
      <c r="D1" s="19"/>
      <c r="E1" s="19"/>
      <c r="F1" s="19"/>
      <c r="G1" s="19"/>
      <c r="H1" s="19"/>
      <c r="I1" s="19"/>
      <c r="J1" s="20"/>
    </row>
    <row r="2" spans="1:14" s="269" customFormat="1" ht="26.1" customHeight="1" x14ac:dyDescent="0.2">
      <c r="A2" s="266"/>
      <c r="B2" s="267" t="s">
        <v>42</v>
      </c>
      <c r="C2" s="267"/>
      <c r="D2" s="267"/>
      <c r="E2" s="267"/>
      <c r="F2" s="267"/>
      <c r="G2" s="267"/>
      <c r="H2" s="267"/>
      <c r="I2" s="267"/>
      <c r="J2" s="268"/>
      <c r="K2" s="271"/>
      <c r="L2" s="271"/>
      <c r="M2" s="270"/>
    </row>
    <row r="3" spans="1:14" x14ac:dyDescent="0.2">
      <c r="A3" s="5"/>
      <c r="B3" s="16"/>
      <c r="C3" s="14"/>
      <c r="D3" s="14"/>
      <c r="E3" s="14"/>
      <c r="F3" s="14"/>
      <c r="G3" s="14"/>
      <c r="H3" s="17"/>
      <c r="I3" s="14"/>
      <c r="J3" s="6"/>
    </row>
    <row r="4" spans="1:14" x14ac:dyDescent="0.2">
      <c r="A4" s="5"/>
      <c r="B4" s="16" t="s">
        <v>52</v>
      </c>
      <c r="C4" s="14"/>
      <c r="D4" s="14"/>
      <c r="E4" s="14"/>
      <c r="F4" s="14"/>
      <c r="G4" s="14"/>
      <c r="H4" s="17"/>
      <c r="I4" s="14"/>
      <c r="J4" s="6"/>
    </row>
    <row r="5" spans="1:14" x14ac:dyDescent="0.2">
      <c r="A5" s="5"/>
      <c r="B5" s="16" t="s">
        <v>53</v>
      </c>
      <c r="C5" s="14"/>
      <c r="D5" s="14"/>
      <c r="E5" s="14"/>
      <c r="F5" s="14"/>
      <c r="G5" s="14"/>
      <c r="H5" s="17"/>
      <c r="I5" s="14"/>
      <c r="J5" s="6"/>
    </row>
    <row r="6" spans="1:14" x14ac:dyDescent="0.2">
      <c r="A6" s="5"/>
      <c r="B6" s="16"/>
      <c r="C6" s="14"/>
      <c r="D6" s="14"/>
      <c r="E6" s="14"/>
      <c r="F6" s="14"/>
      <c r="G6" s="14"/>
      <c r="H6" s="17"/>
      <c r="I6" s="14"/>
      <c r="J6" s="6"/>
    </row>
    <row r="7" spans="1:14" ht="13.5" thickBot="1" x14ac:dyDescent="0.25">
      <c r="A7" s="5"/>
      <c r="B7" s="3"/>
      <c r="C7" s="3"/>
      <c r="D7" s="3"/>
      <c r="E7" s="3"/>
      <c r="F7" s="3"/>
      <c r="G7" s="3"/>
      <c r="H7" s="3"/>
      <c r="I7" s="3"/>
      <c r="J7" s="6"/>
    </row>
    <row r="8" spans="1:14" s="15" customFormat="1" ht="30.75" thickBot="1" x14ac:dyDescent="0.3">
      <c r="A8" s="10"/>
      <c r="B8" s="58" t="s">
        <v>43</v>
      </c>
      <c r="C8" s="59" t="s">
        <v>46</v>
      </c>
      <c r="D8" s="12"/>
      <c r="E8" s="12"/>
      <c r="F8" s="12"/>
      <c r="G8" s="12"/>
      <c r="H8" s="13"/>
      <c r="I8" s="14"/>
      <c r="J8" s="6"/>
      <c r="K8" s="7"/>
      <c r="L8" s="7"/>
    </row>
    <row r="9" spans="1:14" s="15" customFormat="1" ht="13.5" thickTop="1" x14ac:dyDescent="0.2">
      <c r="A9" s="10"/>
      <c r="B9" s="60">
        <v>1</v>
      </c>
      <c r="C9" s="75"/>
      <c r="D9" s="12"/>
      <c r="E9" s="12"/>
      <c r="F9" s="12"/>
      <c r="G9" s="12"/>
      <c r="H9" s="13"/>
      <c r="I9" s="14"/>
      <c r="J9" s="6"/>
      <c r="K9" s="7"/>
      <c r="L9" s="7"/>
      <c r="N9" s="57">
        <f>+ IF(Simulador!I20="SI", IF(Simulador!C29&lt;3500001,Simulador!D122+ 1,Simulador!D122),Simulador!D122)</f>
        <v>0</v>
      </c>
    </row>
    <row r="10" spans="1:14" s="15" customFormat="1" x14ac:dyDescent="0.2">
      <c r="A10" s="10"/>
      <c r="B10" s="61">
        <v>2</v>
      </c>
      <c r="C10" s="75"/>
      <c r="D10" s="12"/>
      <c r="E10" s="12"/>
      <c r="F10" s="12"/>
      <c r="G10" s="12"/>
      <c r="H10" s="13"/>
      <c r="I10" s="14"/>
      <c r="J10" s="6"/>
      <c r="K10" s="7"/>
      <c r="L10" s="7"/>
    </row>
    <row r="11" spans="1:14" s="15" customFormat="1" x14ac:dyDescent="0.2">
      <c r="A11" s="10"/>
      <c r="B11" s="61">
        <v>3</v>
      </c>
      <c r="C11" s="75"/>
      <c r="D11" s="14"/>
      <c r="E11" s="14"/>
      <c r="F11" s="14"/>
      <c r="G11" s="14"/>
      <c r="H11" s="17"/>
      <c r="I11" s="14"/>
      <c r="J11" s="6"/>
      <c r="K11" s="7"/>
      <c r="L11" s="7"/>
    </row>
    <row r="12" spans="1:14" x14ac:dyDescent="0.2">
      <c r="A12" s="5"/>
      <c r="B12" s="61">
        <v>4</v>
      </c>
      <c r="C12" s="75"/>
      <c r="D12" s="3"/>
      <c r="E12" s="3"/>
      <c r="F12" s="3"/>
      <c r="G12" s="3"/>
      <c r="H12" s="3"/>
      <c r="I12" s="3"/>
      <c r="J12" s="6"/>
    </row>
    <row r="13" spans="1:14" x14ac:dyDescent="0.2">
      <c r="A13" s="5"/>
      <c r="B13" s="61">
        <v>5</v>
      </c>
      <c r="C13" s="75"/>
      <c r="D13" s="3"/>
      <c r="E13" s="3"/>
      <c r="F13" s="3"/>
      <c r="G13" s="3"/>
      <c r="H13" s="3"/>
      <c r="I13" s="3"/>
      <c r="J13" s="6"/>
    </row>
    <row r="14" spans="1:14" s="4" customFormat="1" x14ac:dyDescent="0.2">
      <c r="A14" s="1"/>
      <c r="B14" s="61">
        <v>6</v>
      </c>
      <c r="C14" s="75"/>
      <c r="D14" s="2"/>
      <c r="E14" s="2"/>
      <c r="F14" s="2"/>
      <c r="G14" s="2"/>
      <c r="H14" s="3"/>
      <c r="I14" s="2"/>
      <c r="J14" s="6"/>
      <c r="K14" s="7"/>
      <c r="L14" s="7"/>
    </row>
    <row r="15" spans="1:14" s="4" customFormat="1" x14ac:dyDescent="0.2">
      <c r="A15" s="1"/>
      <c r="B15" s="61">
        <v>7</v>
      </c>
      <c r="C15" s="75"/>
      <c r="D15" s="14"/>
      <c r="E15" s="14"/>
      <c r="F15" s="14"/>
      <c r="G15" s="14"/>
      <c r="H15" s="17"/>
      <c r="I15" s="14"/>
      <c r="J15" s="6"/>
      <c r="K15" s="7"/>
      <c r="L15" s="7"/>
    </row>
    <row r="16" spans="1:14" x14ac:dyDescent="0.2">
      <c r="A16" s="5"/>
      <c r="B16" s="61">
        <v>8</v>
      </c>
      <c r="C16" s="75"/>
      <c r="D16" s="3"/>
      <c r="E16" s="3"/>
      <c r="F16" s="3"/>
      <c r="G16" s="3"/>
      <c r="H16" s="3"/>
      <c r="I16" s="3"/>
      <c r="J16" s="6"/>
    </row>
    <row r="17" spans="1:12" x14ac:dyDescent="0.2">
      <c r="A17" s="5"/>
      <c r="B17" s="61">
        <v>9</v>
      </c>
      <c r="C17" s="75"/>
      <c r="D17" s="14"/>
      <c r="E17" s="14"/>
      <c r="F17" s="14"/>
      <c r="G17" s="14"/>
      <c r="H17" s="17"/>
      <c r="I17" s="14"/>
      <c r="J17" s="6"/>
    </row>
    <row r="18" spans="1:12" x14ac:dyDescent="0.2">
      <c r="A18" s="5"/>
      <c r="B18" s="61">
        <v>10</v>
      </c>
      <c r="C18" s="76"/>
      <c r="D18" s="3"/>
      <c r="E18" s="3"/>
      <c r="F18" s="3"/>
      <c r="G18" s="3"/>
      <c r="H18" s="3"/>
      <c r="I18" s="3"/>
      <c r="J18" s="6"/>
    </row>
    <row r="19" spans="1:12" x14ac:dyDescent="0.2">
      <c r="A19" s="5"/>
      <c r="B19" s="61">
        <v>11</v>
      </c>
      <c r="C19" s="76"/>
      <c r="D19" s="14"/>
      <c r="E19" s="14"/>
      <c r="F19" s="14"/>
      <c r="G19" s="14"/>
      <c r="H19" s="17"/>
      <c r="I19" s="14"/>
      <c r="J19" s="6"/>
    </row>
    <row r="20" spans="1:12" x14ac:dyDescent="0.2">
      <c r="A20" s="5"/>
      <c r="B20" s="61">
        <v>12</v>
      </c>
      <c r="C20" s="76"/>
      <c r="D20" s="3"/>
      <c r="E20" s="3"/>
      <c r="F20" s="3"/>
      <c r="G20" s="3"/>
      <c r="H20" s="3"/>
      <c r="I20" s="3"/>
      <c r="J20" s="6"/>
    </row>
    <row r="21" spans="1:12" x14ac:dyDescent="0.2">
      <c r="A21" s="5"/>
      <c r="B21" s="61">
        <v>13</v>
      </c>
      <c r="C21" s="76"/>
      <c r="D21" s="14"/>
      <c r="E21" s="14"/>
      <c r="F21" s="14"/>
      <c r="G21" s="14"/>
      <c r="H21" s="17"/>
      <c r="I21" s="14"/>
      <c r="J21" s="6"/>
    </row>
    <row r="22" spans="1:12" x14ac:dyDescent="0.2">
      <c r="A22" s="5"/>
      <c r="B22" s="61">
        <v>14</v>
      </c>
      <c r="C22" s="76"/>
      <c r="D22" s="3"/>
      <c r="E22" s="3"/>
      <c r="F22" s="3"/>
      <c r="G22" s="3"/>
      <c r="H22" s="3"/>
      <c r="I22" s="3"/>
      <c r="J22" s="6"/>
    </row>
    <row r="23" spans="1:12" x14ac:dyDescent="0.2">
      <c r="A23" s="5"/>
      <c r="B23" s="61">
        <v>15</v>
      </c>
      <c r="C23" s="76"/>
      <c r="D23" s="14"/>
      <c r="E23" s="14"/>
      <c r="F23" s="14"/>
      <c r="G23" s="14"/>
      <c r="H23" s="17"/>
      <c r="I23" s="14"/>
      <c r="J23" s="6"/>
    </row>
    <row r="24" spans="1:12" x14ac:dyDescent="0.2">
      <c r="A24" s="5"/>
      <c r="B24" s="61">
        <v>16</v>
      </c>
      <c r="C24" s="76"/>
      <c r="D24" s="3"/>
      <c r="E24" s="3"/>
      <c r="F24" s="3"/>
      <c r="G24" s="3"/>
      <c r="H24" s="3"/>
      <c r="I24" s="3"/>
      <c r="J24" s="6"/>
    </row>
    <row r="25" spans="1:12" x14ac:dyDescent="0.2">
      <c r="A25" s="5"/>
      <c r="B25" s="61">
        <v>17</v>
      </c>
      <c r="C25" s="76"/>
      <c r="D25" s="14"/>
      <c r="E25" s="14"/>
      <c r="F25" s="14"/>
      <c r="G25" s="14"/>
      <c r="H25" s="17"/>
      <c r="I25" s="14"/>
      <c r="J25" s="6"/>
    </row>
    <row r="26" spans="1:12" s="4" customFormat="1" x14ac:dyDescent="0.2">
      <c r="A26" s="1"/>
      <c r="B26" s="61">
        <v>18</v>
      </c>
      <c r="C26" s="76"/>
      <c r="D26" s="3"/>
      <c r="E26" s="3"/>
      <c r="F26" s="3"/>
      <c r="G26" s="3"/>
      <c r="H26" s="3"/>
      <c r="I26" s="3"/>
      <c r="J26" s="6"/>
      <c r="K26" s="7"/>
      <c r="L26" s="7"/>
    </row>
    <row r="27" spans="1:12" x14ac:dyDescent="0.2">
      <c r="A27" s="5"/>
      <c r="B27" s="61">
        <v>19</v>
      </c>
      <c r="C27" s="76"/>
      <c r="D27" s="14"/>
      <c r="E27" s="14"/>
      <c r="F27" s="14"/>
      <c r="G27" s="14"/>
      <c r="H27" s="17"/>
      <c r="I27" s="14"/>
      <c r="J27" s="6"/>
    </row>
    <row r="28" spans="1:12" x14ac:dyDescent="0.2">
      <c r="A28" s="5"/>
      <c r="B28" s="61">
        <v>20</v>
      </c>
      <c r="C28" s="76"/>
      <c r="D28" s="3"/>
      <c r="E28" s="3"/>
      <c r="F28" s="3"/>
      <c r="G28" s="3"/>
      <c r="H28" s="3"/>
      <c r="I28" s="3"/>
      <c r="J28" s="6"/>
    </row>
    <row r="29" spans="1:12" x14ac:dyDescent="0.2">
      <c r="A29" s="5"/>
      <c r="B29" s="61">
        <v>21</v>
      </c>
      <c r="C29" s="76"/>
      <c r="D29" s="14"/>
      <c r="E29" s="14"/>
      <c r="F29" s="14"/>
      <c r="G29" s="14"/>
      <c r="H29" s="17"/>
      <c r="I29" s="14"/>
      <c r="J29" s="6"/>
    </row>
    <row r="30" spans="1:12" x14ac:dyDescent="0.2">
      <c r="A30" s="5"/>
      <c r="B30" s="61">
        <v>22</v>
      </c>
      <c r="C30" s="76"/>
      <c r="D30" s="3"/>
      <c r="E30" s="3"/>
      <c r="F30" s="3"/>
      <c r="G30" s="3"/>
      <c r="H30" s="3"/>
      <c r="I30" s="3"/>
      <c r="J30" s="6"/>
    </row>
    <row r="31" spans="1:12" x14ac:dyDescent="0.2">
      <c r="A31" s="5"/>
      <c r="B31" s="61">
        <v>23</v>
      </c>
      <c r="C31" s="76"/>
      <c r="D31" s="14"/>
      <c r="E31" s="14"/>
      <c r="F31" s="14"/>
      <c r="G31" s="14"/>
      <c r="H31" s="17"/>
      <c r="I31" s="14"/>
      <c r="J31" s="6"/>
    </row>
    <row r="32" spans="1:12" x14ac:dyDescent="0.2">
      <c r="A32" s="5"/>
      <c r="B32" s="61">
        <v>24</v>
      </c>
      <c r="C32" s="76"/>
      <c r="D32" s="3"/>
      <c r="E32" s="3"/>
      <c r="F32" s="3"/>
      <c r="G32" s="3"/>
      <c r="H32" s="3"/>
      <c r="I32" s="3"/>
      <c r="J32" s="6"/>
    </row>
    <row r="33" spans="1:12" x14ac:dyDescent="0.2">
      <c r="A33" s="5"/>
      <c r="B33" s="61">
        <v>25</v>
      </c>
      <c r="C33" s="76"/>
      <c r="D33" s="14"/>
      <c r="E33" s="14"/>
      <c r="F33" s="14"/>
      <c r="G33" s="14"/>
      <c r="H33" s="17"/>
      <c r="I33" s="14"/>
      <c r="J33" s="6"/>
    </row>
    <row r="34" spans="1:12" ht="13.5" thickBot="1" x14ac:dyDescent="0.25">
      <c r="A34" s="5"/>
      <c r="B34" s="61">
        <v>26</v>
      </c>
      <c r="C34" s="76"/>
      <c r="D34" s="3"/>
      <c r="E34" s="3"/>
      <c r="F34" s="3"/>
      <c r="G34" s="3"/>
      <c r="H34" s="3"/>
      <c r="I34" s="3"/>
      <c r="J34" s="6"/>
    </row>
    <row r="35" spans="1:12" ht="16.5" thickBot="1" x14ac:dyDescent="0.3">
      <c r="A35" s="5"/>
      <c r="B35" s="61">
        <v>27</v>
      </c>
      <c r="C35" s="76"/>
      <c r="D35" s="14"/>
      <c r="E35" s="14"/>
      <c r="F35" s="356" t="s">
        <v>32</v>
      </c>
      <c r="G35" s="394"/>
      <c r="H35" s="357"/>
      <c r="I35" s="56">
        <f>+N9</f>
        <v>0</v>
      </c>
      <c r="J35" s="6"/>
    </row>
    <row r="36" spans="1:12" x14ac:dyDescent="0.2">
      <c r="A36" s="5"/>
      <c r="B36" s="61">
        <v>28</v>
      </c>
      <c r="C36" s="76"/>
      <c r="D36" s="3"/>
      <c r="E36" s="3"/>
      <c r="F36" s="3"/>
      <c r="G36" s="3"/>
      <c r="H36" s="3"/>
      <c r="I36" s="3"/>
      <c r="J36" s="6"/>
    </row>
    <row r="37" spans="1:12" s="4" customFormat="1" ht="13.5" thickBot="1" x14ac:dyDescent="0.25">
      <c r="A37" s="1"/>
      <c r="B37" s="61">
        <v>29</v>
      </c>
      <c r="C37" s="76"/>
      <c r="D37" s="14"/>
      <c r="E37" s="14"/>
      <c r="F37" s="14"/>
      <c r="G37" s="14"/>
      <c r="H37" s="17"/>
      <c r="I37" s="14"/>
      <c r="J37" s="6"/>
      <c r="K37" s="7"/>
      <c r="L37" s="7"/>
    </row>
    <row r="38" spans="1:12" ht="16.5" thickBot="1" x14ac:dyDescent="0.3">
      <c r="A38" s="5"/>
      <c r="B38" s="62">
        <v>30</v>
      </c>
      <c r="C38" s="77"/>
      <c r="D38" s="3"/>
      <c r="E38" s="3"/>
      <c r="F38" s="356" t="s">
        <v>31</v>
      </c>
      <c r="G38" s="394"/>
      <c r="H38" s="357"/>
      <c r="I38" s="43">
        <f>Simulador!D119</f>
        <v>0</v>
      </c>
      <c r="J38" s="6"/>
    </row>
    <row r="39" spans="1:12" x14ac:dyDescent="0.2">
      <c r="A39" s="5"/>
      <c r="B39" s="16"/>
      <c r="C39" s="14"/>
      <c r="D39" s="14"/>
      <c r="E39" s="14"/>
      <c r="F39" s="14"/>
      <c r="G39" s="14"/>
      <c r="H39" s="17"/>
      <c r="I39" s="14"/>
      <c r="J39" s="6"/>
    </row>
    <row r="40" spans="1:12" x14ac:dyDescent="0.2">
      <c r="A40" s="5"/>
      <c r="B40" s="16"/>
      <c r="C40" s="14"/>
      <c r="D40" s="14"/>
      <c r="E40" s="14"/>
      <c r="F40" s="14"/>
      <c r="G40" s="14"/>
      <c r="H40" s="17"/>
      <c r="I40" s="14"/>
      <c r="J40" s="6"/>
    </row>
    <row r="41" spans="1:12" ht="13.5" thickBot="1" x14ac:dyDescent="0.25">
      <c r="A41" s="5"/>
      <c r="B41" s="16"/>
      <c r="C41" s="14"/>
      <c r="D41" s="14"/>
      <c r="E41" s="14"/>
      <c r="F41" s="14"/>
      <c r="G41" s="14"/>
      <c r="H41" s="17"/>
      <c r="I41" s="14"/>
      <c r="J41" s="6"/>
    </row>
    <row r="42" spans="1:12" ht="61.5" customHeight="1" thickBot="1" x14ac:dyDescent="0.25">
      <c r="A42" s="5"/>
      <c r="B42" s="63" t="s">
        <v>43</v>
      </c>
      <c r="C42" s="64" t="s">
        <v>47</v>
      </c>
      <c r="D42" s="64" t="s">
        <v>44</v>
      </c>
      <c r="E42" s="64" t="s">
        <v>48</v>
      </c>
      <c r="F42" s="64" t="s">
        <v>45</v>
      </c>
      <c r="G42" s="64" t="s">
        <v>49</v>
      </c>
      <c r="H42" s="64" t="s">
        <v>50</v>
      </c>
      <c r="I42" s="65" t="s">
        <v>51</v>
      </c>
      <c r="J42" s="6"/>
    </row>
    <row r="43" spans="1:12" ht="13.5" thickTop="1" x14ac:dyDescent="0.2">
      <c r="A43" s="5"/>
      <c r="B43" s="66">
        <v>1</v>
      </c>
      <c r="C43" s="67" t="e">
        <f>+C9/Simulador!$F$29</f>
        <v>#DIV/0!</v>
      </c>
      <c r="D43" s="68" t="e">
        <f t="shared" ref="D43:D72" si="0">+IF(C43&gt;0,25%,0)</f>
        <v>#DIV/0!</v>
      </c>
      <c r="E43" s="69" t="e">
        <f>+C43*D43</f>
        <v>#DIV/0!</v>
      </c>
      <c r="F43" s="68" t="e">
        <f>+IF(AND(Simulador!$I$16="SI",E43&gt;0),5%,10%)</f>
        <v>#DIV/0!</v>
      </c>
      <c r="G43" s="69" t="e">
        <f>+C43*F43</f>
        <v>#DIV/0!</v>
      </c>
      <c r="H43" s="69" t="e">
        <f>MIN((E43-G43),Simulador!D119)</f>
        <v>#DIV/0!</v>
      </c>
      <c r="I43" s="70" t="e">
        <f>MAX((Simulador!D119-H43),0)</f>
        <v>#DIV/0!</v>
      </c>
      <c r="J43" s="6" t="e">
        <f>IF(I43&gt;0,IF(B43=$N$9,"   =&gt; Saldo sin exonerar",""),"")</f>
        <v>#DIV/0!</v>
      </c>
    </row>
    <row r="44" spans="1:12" x14ac:dyDescent="0.2">
      <c r="A44" s="5"/>
      <c r="B44" s="71">
        <v>2</v>
      </c>
      <c r="C44" s="67" t="e">
        <f>+C10/Simulador!$F$29</f>
        <v>#DIV/0!</v>
      </c>
      <c r="D44" s="72" t="e">
        <f t="shared" si="0"/>
        <v>#DIV/0!</v>
      </c>
      <c r="E44" s="73" t="e">
        <f t="shared" ref="E44:E72" si="1">+C44*D44</f>
        <v>#DIV/0!</v>
      </c>
      <c r="F44" s="68" t="e">
        <f>+IF(AND(Simulador!$I$16="SI",E44&gt;0),5%,10%)</f>
        <v>#DIV/0!</v>
      </c>
      <c r="G44" s="73" t="e">
        <f t="shared" ref="G44:G72" si="2">+C44*F44</f>
        <v>#DIV/0!</v>
      </c>
      <c r="H44" s="73" t="e">
        <f>MIN((E44-G44),I43)</f>
        <v>#DIV/0!</v>
      </c>
      <c r="I44" s="74" t="e">
        <f>MAX((I43-H44),0)</f>
        <v>#DIV/0!</v>
      </c>
      <c r="J44" s="6" t="e">
        <f t="shared" ref="J44:J72" si="3">IF(I44&gt;0,IF(B44=$N$9,"   =&gt; Saldo sin exonerar",""),"")</f>
        <v>#DIV/0!</v>
      </c>
    </row>
    <row r="45" spans="1:12" x14ac:dyDescent="0.2">
      <c r="A45" s="5"/>
      <c r="B45" s="71">
        <v>3</v>
      </c>
      <c r="C45" s="67" t="e">
        <f>+C11/Simulador!$F$29</f>
        <v>#DIV/0!</v>
      </c>
      <c r="D45" s="72" t="e">
        <f t="shared" si="0"/>
        <v>#DIV/0!</v>
      </c>
      <c r="E45" s="73" t="e">
        <f t="shared" si="1"/>
        <v>#DIV/0!</v>
      </c>
      <c r="F45" s="68" t="e">
        <f>+IF(AND(Simulador!$I$16="SI",E45&gt;0),5%,10%)</f>
        <v>#DIV/0!</v>
      </c>
      <c r="G45" s="73" t="e">
        <f t="shared" si="2"/>
        <v>#DIV/0!</v>
      </c>
      <c r="H45" s="73" t="e">
        <f t="shared" ref="H45:H72" si="4">MIN((E45-G45),I44)</f>
        <v>#DIV/0!</v>
      </c>
      <c r="I45" s="74" t="e">
        <f t="shared" ref="I45:I72" si="5">MAX((I44-H45),0)</f>
        <v>#DIV/0!</v>
      </c>
      <c r="J45" s="6" t="e">
        <f t="shared" si="3"/>
        <v>#DIV/0!</v>
      </c>
    </row>
    <row r="46" spans="1:12" x14ac:dyDescent="0.2">
      <c r="A46" s="5"/>
      <c r="B46" s="71">
        <v>4</v>
      </c>
      <c r="C46" s="67" t="e">
        <f>+C12/Simulador!$F$29</f>
        <v>#DIV/0!</v>
      </c>
      <c r="D46" s="72" t="e">
        <f t="shared" si="0"/>
        <v>#DIV/0!</v>
      </c>
      <c r="E46" s="73" t="e">
        <f t="shared" si="1"/>
        <v>#DIV/0!</v>
      </c>
      <c r="F46" s="68" t="e">
        <f>+IF(AND(Simulador!$I$16="SI",E46&gt;0),5%,10%)</f>
        <v>#DIV/0!</v>
      </c>
      <c r="G46" s="73" t="e">
        <f t="shared" si="2"/>
        <v>#DIV/0!</v>
      </c>
      <c r="H46" s="73" t="e">
        <f t="shared" si="4"/>
        <v>#DIV/0!</v>
      </c>
      <c r="I46" s="74" t="e">
        <f t="shared" si="5"/>
        <v>#DIV/0!</v>
      </c>
      <c r="J46" s="6" t="e">
        <f t="shared" si="3"/>
        <v>#DIV/0!</v>
      </c>
    </row>
    <row r="47" spans="1:12" x14ac:dyDescent="0.2">
      <c r="A47" s="5"/>
      <c r="B47" s="71">
        <v>5</v>
      </c>
      <c r="C47" s="67" t="e">
        <f>+C13/Simulador!$F$29</f>
        <v>#DIV/0!</v>
      </c>
      <c r="D47" s="72" t="e">
        <f t="shared" si="0"/>
        <v>#DIV/0!</v>
      </c>
      <c r="E47" s="73" t="e">
        <f t="shared" si="1"/>
        <v>#DIV/0!</v>
      </c>
      <c r="F47" s="68" t="e">
        <f>+IF(AND(Simulador!$I$16="SI",E47&gt;0),5%,10%)</f>
        <v>#DIV/0!</v>
      </c>
      <c r="G47" s="73" t="e">
        <f t="shared" si="2"/>
        <v>#DIV/0!</v>
      </c>
      <c r="H47" s="73" t="e">
        <f t="shared" si="4"/>
        <v>#DIV/0!</v>
      </c>
      <c r="I47" s="74" t="e">
        <f t="shared" si="5"/>
        <v>#DIV/0!</v>
      </c>
      <c r="J47" s="6" t="e">
        <f t="shared" si="3"/>
        <v>#DIV/0!</v>
      </c>
    </row>
    <row r="48" spans="1:12" x14ac:dyDescent="0.2">
      <c r="A48" s="5"/>
      <c r="B48" s="71">
        <v>6</v>
      </c>
      <c r="C48" s="67" t="e">
        <f>+C14/Simulador!$F$29</f>
        <v>#DIV/0!</v>
      </c>
      <c r="D48" s="72" t="e">
        <f t="shared" si="0"/>
        <v>#DIV/0!</v>
      </c>
      <c r="E48" s="73" t="e">
        <f t="shared" si="1"/>
        <v>#DIV/0!</v>
      </c>
      <c r="F48" s="68" t="e">
        <f>+IF(AND(Simulador!$I$16="SI",E48&gt;0),5%,10%)</f>
        <v>#DIV/0!</v>
      </c>
      <c r="G48" s="73" t="e">
        <f t="shared" si="2"/>
        <v>#DIV/0!</v>
      </c>
      <c r="H48" s="73" t="e">
        <f t="shared" si="4"/>
        <v>#DIV/0!</v>
      </c>
      <c r="I48" s="74" t="e">
        <f t="shared" si="5"/>
        <v>#DIV/0!</v>
      </c>
      <c r="J48" s="6" t="e">
        <f t="shared" si="3"/>
        <v>#DIV/0!</v>
      </c>
    </row>
    <row r="49" spans="1:10" x14ac:dyDescent="0.2">
      <c r="A49" s="5"/>
      <c r="B49" s="71">
        <v>7</v>
      </c>
      <c r="C49" s="67" t="e">
        <f>+C15/Simulador!$F$29</f>
        <v>#DIV/0!</v>
      </c>
      <c r="D49" s="72" t="e">
        <f t="shared" si="0"/>
        <v>#DIV/0!</v>
      </c>
      <c r="E49" s="73" t="e">
        <f t="shared" si="1"/>
        <v>#DIV/0!</v>
      </c>
      <c r="F49" s="68" t="e">
        <f>+IF(AND(Simulador!$I$16="SI",E49&gt;0),5%,10%)</f>
        <v>#DIV/0!</v>
      </c>
      <c r="G49" s="73" t="e">
        <f t="shared" si="2"/>
        <v>#DIV/0!</v>
      </c>
      <c r="H49" s="73" t="e">
        <f t="shared" si="4"/>
        <v>#DIV/0!</v>
      </c>
      <c r="I49" s="74" t="e">
        <f t="shared" si="5"/>
        <v>#DIV/0!</v>
      </c>
      <c r="J49" s="6" t="e">
        <f t="shared" si="3"/>
        <v>#DIV/0!</v>
      </c>
    </row>
    <row r="50" spans="1:10" x14ac:dyDescent="0.2">
      <c r="A50" s="5"/>
      <c r="B50" s="71">
        <v>8</v>
      </c>
      <c r="C50" s="67" t="e">
        <f>+C16/Simulador!$F$29</f>
        <v>#DIV/0!</v>
      </c>
      <c r="D50" s="72" t="e">
        <f t="shared" si="0"/>
        <v>#DIV/0!</v>
      </c>
      <c r="E50" s="73" t="e">
        <f t="shared" si="1"/>
        <v>#DIV/0!</v>
      </c>
      <c r="F50" s="68" t="e">
        <f>+IF(AND(Simulador!$I$16="SI",E50&gt;0),5%,10%)</f>
        <v>#DIV/0!</v>
      </c>
      <c r="G50" s="73" t="e">
        <f t="shared" si="2"/>
        <v>#DIV/0!</v>
      </c>
      <c r="H50" s="73" t="e">
        <f t="shared" si="4"/>
        <v>#DIV/0!</v>
      </c>
      <c r="I50" s="74" t="e">
        <f t="shared" si="5"/>
        <v>#DIV/0!</v>
      </c>
      <c r="J50" s="6" t="e">
        <f t="shared" si="3"/>
        <v>#DIV/0!</v>
      </c>
    </row>
    <row r="51" spans="1:10" x14ac:dyDescent="0.2">
      <c r="A51" s="5"/>
      <c r="B51" s="71">
        <v>9</v>
      </c>
      <c r="C51" s="67" t="e">
        <f>+C17/Simulador!$F$29</f>
        <v>#DIV/0!</v>
      </c>
      <c r="D51" s="72" t="e">
        <f t="shared" si="0"/>
        <v>#DIV/0!</v>
      </c>
      <c r="E51" s="73" t="e">
        <f t="shared" si="1"/>
        <v>#DIV/0!</v>
      </c>
      <c r="F51" s="68" t="e">
        <f>+IF(AND(Simulador!$I$16="SI",E51&gt;0),5%,10%)</f>
        <v>#DIV/0!</v>
      </c>
      <c r="G51" s="73" t="e">
        <f t="shared" si="2"/>
        <v>#DIV/0!</v>
      </c>
      <c r="H51" s="73" t="e">
        <f t="shared" si="4"/>
        <v>#DIV/0!</v>
      </c>
      <c r="I51" s="74" t="e">
        <f t="shared" si="5"/>
        <v>#DIV/0!</v>
      </c>
      <c r="J51" s="6" t="e">
        <f t="shared" si="3"/>
        <v>#DIV/0!</v>
      </c>
    </row>
    <row r="52" spans="1:10" x14ac:dyDescent="0.2">
      <c r="A52" s="5"/>
      <c r="B52" s="71">
        <v>10</v>
      </c>
      <c r="C52" s="67" t="e">
        <f>+C18/Simulador!$F$29</f>
        <v>#DIV/0!</v>
      </c>
      <c r="D52" s="72" t="e">
        <f t="shared" si="0"/>
        <v>#DIV/0!</v>
      </c>
      <c r="E52" s="73" t="e">
        <f t="shared" si="1"/>
        <v>#DIV/0!</v>
      </c>
      <c r="F52" s="68" t="e">
        <f>+IF(AND(Simulador!$I$16="SI",E52&gt;0),5%,10%)</f>
        <v>#DIV/0!</v>
      </c>
      <c r="G52" s="73" t="e">
        <f t="shared" si="2"/>
        <v>#DIV/0!</v>
      </c>
      <c r="H52" s="73" t="e">
        <f t="shared" si="4"/>
        <v>#DIV/0!</v>
      </c>
      <c r="I52" s="74" t="e">
        <f t="shared" si="5"/>
        <v>#DIV/0!</v>
      </c>
      <c r="J52" s="6" t="e">
        <f t="shared" si="3"/>
        <v>#DIV/0!</v>
      </c>
    </row>
    <row r="53" spans="1:10" x14ac:dyDescent="0.2">
      <c r="A53" s="5"/>
      <c r="B53" s="71">
        <v>11</v>
      </c>
      <c r="C53" s="67" t="e">
        <f>+C19/Simulador!$F$29</f>
        <v>#DIV/0!</v>
      </c>
      <c r="D53" s="72" t="e">
        <f t="shared" si="0"/>
        <v>#DIV/0!</v>
      </c>
      <c r="E53" s="73" t="e">
        <f t="shared" si="1"/>
        <v>#DIV/0!</v>
      </c>
      <c r="F53" s="68" t="e">
        <f>+IF(AND(Simulador!$I$16="SI",E53&gt;0),5%,10%)</f>
        <v>#DIV/0!</v>
      </c>
      <c r="G53" s="73" t="e">
        <f t="shared" si="2"/>
        <v>#DIV/0!</v>
      </c>
      <c r="H53" s="73" t="e">
        <f t="shared" si="4"/>
        <v>#DIV/0!</v>
      </c>
      <c r="I53" s="74" t="e">
        <f t="shared" si="5"/>
        <v>#DIV/0!</v>
      </c>
      <c r="J53" s="6" t="e">
        <f t="shared" si="3"/>
        <v>#DIV/0!</v>
      </c>
    </row>
    <row r="54" spans="1:10" x14ac:dyDescent="0.2">
      <c r="A54" s="5"/>
      <c r="B54" s="71">
        <v>12</v>
      </c>
      <c r="C54" s="67" t="e">
        <f>+C20/Simulador!$F$29</f>
        <v>#DIV/0!</v>
      </c>
      <c r="D54" s="72" t="e">
        <f t="shared" si="0"/>
        <v>#DIV/0!</v>
      </c>
      <c r="E54" s="73" t="e">
        <f t="shared" si="1"/>
        <v>#DIV/0!</v>
      </c>
      <c r="F54" s="68" t="e">
        <f>+IF(AND(Simulador!$I$16="SI",E54&gt;0),5%,10%)</f>
        <v>#DIV/0!</v>
      </c>
      <c r="G54" s="73" t="e">
        <f t="shared" si="2"/>
        <v>#DIV/0!</v>
      </c>
      <c r="H54" s="73" t="e">
        <f t="shared" si="4"/>
        <v>#DIV/0!</v>
      </c>
      <c r="I54" s="74" t="e">
        <f t="shared" si="5"/>
        <v>#DIV/0!</v>
      </c>
      <c r="J54" s="6" t="e">
        <f t="shared" si="3"/>
        <v>#DIV/0!</v>
      </c>
    </row>
    <row r="55" spans="1:10" x14ac:dyDescent="0.2">
      <c r="A55" s="5"/>
      <c r="B55" s="71">
        <v>13</v>
      </c>
      <c r="C55" s="67" t="e">
        <f>+C21/Simulador!$F$29</f>
        <v>#DIV/0!</v>
      </c>
      <c r="D55" s="72" t="e">
        <f t="shared" si="0"/>
        <v>#DIV/0!</v>
      </c>
      <c r="E55" s="73" t="e">
        <f t="shared" si="1"/>
        <v>#DIV/0!</v>
      </c>
      <c r="F55" s="68" t="e">
        <f>+IF(AND(Simulador!$I$16="SI",E55&gt;0),5%,10%)</f>
        <v>#DIV/0!</v>
      </c>
      <c r="G55" s="73" t="e">
        <f t="shared" si="2"/>
        <v>#DIV/0!</v>
      </c>
      <c r="H55" s="73" t="e">
        <f t="shared" si="4"/>
        <v>#DIV/0!</v>
      </c>
      <c r="I55" s="74" t="e">
        <f t="shared" si="5"/>
        <v>#DIV/0!</v>
      </c>
      <c r="J55" s="6" t="e">
        <f t="shared" si="3"/>
        <v>#DIV/0!</v>
      </c>
    </row>
    <row r="56" spans="1:10" x14ac:dyDescent="0.2">
      <c r="A56" s="5"/>
      <c r="B56" s="71">
        <v>14</v>
      </c>
      <c r="C56" s="67" t="e">
        <f>+C22/Simulador!$F$29</f>
        <v>#DIV/0!</v>
      </c>
      <c r="D56" s="72" t="e">
        <f t="shared" si="0"/>
        <v>#DIV/0!</v>
      </c>
      <c r="E56" s="73" t="e">
        <f t="shared" si="1"/>
        <v>#DIV/0!</v>
      </c>
      <c r="F56" s="68" t="e">
        <f>+IF(AND(Simulador!$I$16="SI",E56&gt;0),5%,10%)</f>
        <v>#DIV/0!</v>
      </c>
      <c r="G56" s="73" t="e">
        <f t="shared" si="2"/>
        <v>#DIV/0!</v>
      </c>
      <c r="H56" s="73" t="e">
        <f t="shared" si="4"/>
        <v>#DIV/0!</v>
      </c>
      <c r="I56" s="74" t="e">
        <f t="shared" si="5"/>
        <v>#DIV/0!</v>
      </c>
      <c r="J56" s="6" t="e">
        <f t="shared" si="3"/>
        <v>#DIV/0!</v>
      </c>
    </row>
    <row r="57" spans="1:10" x14ac:dyDescent="0.2">
      <c r="A57" s="5"/>
      <c r="B57" s="71">
        <v>15</v>
      </c>
      <c r="C57" s="67" t="e">
        <f>+C23/Simulador!$F$29</f>
        <v>#DIV/0!</v>
      </c>
      <c r="D57" s="72" t="e">
        <f t="shared" si="0"/>
        <v>#DIV/0!</v>
      </c>
      <c r="E57" s="73" t="e">
        <f t="shared" si="1"/>
        <v>#DIV/0!</v>
      </c>
      <c r="F57" s="68" t="e">
        <f>+IF(AND(Simulador!$I$16="SI",E57&gt;0),5%,10%)</f>
        <v>#DIV/0!</v>
      </c>
      <c r="G57" s="73" t="e">
        <f t="shared" si="2"/>
        <v>#DIV/0!</v>
      </c>
      <c r="H57" s="73" t="e">
        <f t="shared" si="4"/>
        <v>#DIV/0!</v>
      </c>
      <c r="I57" s="74" t="e">
        <f t="shared" si="5"/>
        <v>#DIV/0!</v>
      </c>
      <c r="J57" s="6" t="e">
        <f t="shared" si="3"/>
        <v>#DIV/0!</v>
      </c>
    </row>
    <row r="58" spans="1:10" x14ac:dyDescent="0.2">
      <c r="A58" s="5"/>
      <c r="B58" s="71">
        <v>16</v>
      </c>
      <c r="C58" s="67" t="e">
        <f>+C24/Simulador!$F$29</f>
        <v>#DIV/0!</v>
      </c>
      <c r="D58" s="72" t="e">
        <f t="shared" si="0"/>
        <v>#DIV/0!</v>
      </c>
      <c r="E58" s="73" t="e">
        <f t="shared" si="1"/>
        <v>#DIV/0!</v>
      </c>
      <c r="F58" s="68" t="e">
        <f>+IF(AND(Simulador!$I$16="SI",E58&gt;0),5%,10%)</f>
        <v>#DIV/0!</v>
      </c>
      <c r="G58" s="73" t="e">
        <f t="shared" si="2"/>
        <v>#DIV/0!</v>
      </c>
      <c r="H58" s="73" t="e">
        <f t="shared" si="4"/>
        <v>#DIV/0!</v>
      </c>
      <c r="I58" s="74" t="e">
        <f t="shared" si="5"/>
        <v>#DIV/0!</v>
      </c>
      <c r="J58" s="6" t="e">
        <f t="shared" si="3"/>
        <v>#DIV/0!</v>
      </c>
    </row>
    <row r="59" spans="1:10" x14ac:dyDescent="0.2">
      <c r="A59" s="5"/>
      <c r="B59" s="71">
        <v>17</v>
      </c>
      <c r="C59" s="67" t="e">
        <f>+C25/Simulador!$F$29</f>
        <v>#DIV/0!</v>
      </c>
      <c r="D59" s="72" t="e">
        <f t="shared" si="0"/>
        <v>#DIV/0!</v>
      </c>
      <c r="E59" s="73" t="e">
        <f t="shared" si="1"/>
        <v>#DIV/0!</v>
      </c>
      <c r="F59" s="68" t="e">
        <f>+IF(AND(Simulador!$I$16="SI",E59&gt;0),5%,10%)</f>
        <v>#DIV/0!</v>
      </c>
      <c r="G59" s="73" t="e">
        <f t="shared" si="2"/>
        <v>#DIV/0!</v>
      </c>
      <c r="H59" s="73" t="e">
        <f t="shared" si="4"/>
        <v>#DIV/0!</v>
      </c>
      <c r="I59" s="74" t="e">
        <f t="shared" si="5"/>
        <v>#DIV/0!</v>
      </c>
      <c r="J59" s="6" t="e">
        <f t="shared" si="3"/>
        <v>#DIV/0!</v>
      </c>
    </row>
    <row r="60" spans="1:10" x14ac:dyDescent="0.2">
      <c r="A60" s="5"/>
      <c r="B60" s="71">
        <v>18</v>
      </c>
      <c r="C60" s="67" t="e">
        <f>+C26/Simulador!$F$29</f>
        <v>#DIV/0!</v>
      </c>
      <c r="D60" s="72" t="e">
        <f t="shared" si="0"/>
        <v>#DIV/0!</v>
      </c>
      <c r="E60" s="73" t="e">
        <f t="shared" si="1"/>
        <v>#DIV/0!</v>
      </c>
      <c r="F60" s="68" t="e">
        <f>+IF(AND(Simulador!$I$16="SI",E60&gt;0),5%,10%)</f>
        <v>#DIV/0!</v>
      </c>
      <c r="G60" s="73" t="e">
        <f t="shared" si="2"/>
        <v>#DIV/0!</v>
      </c>
      <c r="H60" s="73" t="e">
        <f t="shared" si="4"/>
        <v>#DIV/0!</v>
      </c>
      <c r="I60" s="74" t="e">
        <f t="shared" si="5"/>
        <v>#DIV/0!</v>
      </c>
      <c r="J60" s="6" t="e">
        <f t="shared" si="3"/>
        <v>#DIV/0!</v>
      </c>
    </row>
    <row r="61" spans="1:10" x14ac:dyDescent="0.2">
      <c r="A61" s="5"/>
      <c r="B61" s="71">
        <v>19</v>
      </c>
      <c r="C61" s="67" t="e">
        <f>+C27/Simulador!$F$29</f>
        <v>#DIV/0!</v>
      </c>
      <c r="D61" s="72" t="e">
        <f t="shared" si="0"/>
        <v>#DIV/0!</v>
      </c>
      <c r="E61" s="73" t="e">
        <f t="shared" si="1"/>
        <v>#DIV/0!</v>
      </c>
      <c r="F61" s="68" t="e">
        <f>+IF(AND(Simulador!$I$16="SI",E61&gt;0),5%,10%)</f>
        <v>#DIV/0!</v>
      </c>
      <c r="G61" s="73" t="e">
        <f t="shared" si="2"/>
        <v>#DIV/0!</v>
      </c>
      <c r="H61" s="73" t="e">
        <f t="shared" si="4"/>
        <v>#DIV/0!</v>
      </c>
      <c r="I61" s="74" t="e">
        <f t="shared" si="5"/>
        <v>#DIV/0!</v>
      </c>
      <c r="J61" s="6" t="e">
        <f t="shared" si="3"/>
        <v>#DIV/0!</v>
      </c>
    </row>
    <row r="62" spans="1:10" x14ac:dyDescent="0.2">
      <c r="A62" s="5"/>
      <c r="B62" s="71">
        <v>20</v>
      </c>
      <c r="C62" s="67" t="e">
        <f>+C28/Simulador!$F$29</f>
        <v>#DIV/0!</v>
      </c>
      <c r="D62" s="72" t="e">
        <f t="shared" si="0"/>
        <v>#DIV/0!</v>
      </c>
      <c r="E62" s="73" t="e">
        <f t="shared" si="1"/>
        <v>#DIV/0!</v>
      </c>
      <c r="F62" s="68" t="e">
        <f>+IF(AND(Simulador!$I$16="SI",E62&gt;0),5%,10%)</f>
        <v>#DIV/0!</v>
      </c>
      <c r="G62" s="73" t="e">
        <f t="shared" si="2"/>
        <v>#DIV/0!</v>
      </c>
      <c r="H62" s="73" t="e">
        <f t="shared" si="4"/>
        <v>#DIV/0!</v>
      </c>
      <c r="I62" s="74" t="e">
        <f t="shared" si="5"/>
        <v>#DIV/0!</v>
      </c>
      <c r="J62" s="6" t="e">
        <f t="shared" si="3"/>
        <v>#DIV/0!</v>
      </c>
    </row>
    <row r="63" spans="1:10" x14ac:dyDescent="0.2">
      <c r="A63" s="5"/>
      <c r="B63" s="71">
        <v>21</v>
      </c>
      <c r="C63" s="67" t="e">
        <f>+C29/Simulador!$F$29</f>
        <v>#DIV/0!</v>
      </c>
      <c r="D63" s="72" t="e">
        <f t="shared" si="0"/>
        <v>#DIV/0!</v>
      </c>
      <c r="E63" s="73" t="e">
        <f t="shared" si="1"/>
        <v>#DIV/0!</v>
      </c>
      <c r="F63" s="68" t="e">
        <f>+IF(AND(Simulador!$I$16="SI",E63&gt;0),5%,10%)</f>
        <v>#DIV/0!</v>
      </c>
      <c r="G63" s="73" t="e">
        <f t="shared" si="2"/>
        <v>#DIV/0!</v>
      </c>
      <c r="H63" s="73" t="e">
        <f t="shared" si="4"/>
        <v>#DIV/0!</v>
      </c>
      <c r="I63" s="74" t="e">
        <f t="shared" si="5"/>
        <v>#DIV/0!</v>
      </c>
      <c r="J63" s="6" t="e">
        <f t="shared" si="3"/>
        <v>#DIV/0!</v>
      </c>
    </row>
    <row r="64" spans="1:10" x14ac:dyDescent="0.2">
      <c r="A64" s="5"/>
      <c r="B64" s="71">
        <v>22</v>
      </c>
      <c r="C64" s="67" t="e">
        <f>+C30/Simulador!$F$29</f>
        <v>#DIV/0!</v>
      </c>
      <c r="D64" s="72" t="e">
        <f t="shared" si="0"/>
        <v>#DIV/0!</v>
      </c>
      <c r="E64" s="73" t="e">
        <f t="shared" si="1"/>
        <v>#DIV/0!</v>
      </c>
      <c r="F64" s="68" t="e">
        <f>+IF(AND(Simulador!$I$16="SI",E64&gt;0),5%,10%)</f>
        <v>#DIV/0!</v>
      </c>
      <c r="G64" s="73" t="e">
        <f t="shared" si="2"/>
        <v>#DIV/0!</v>
      </c>
      <c r="H64" s="73" t="e">
        <f t="shared" si="4"/>
        <v>#DIV/0!</v>
      </c>
      <c r="I64" s="74" t="e">
        <f t="shared" si="5"/>
        <v>#DIV/0!</v>
      </c>
      <c r="J64" s="6" t="e">
        <f t="shared" si="3"/>
        <v>#DIV/0!</v>
      </c>
    </row>
    <row r="65" spans="1:10" x14ac:dyDescent="0.2">
      <c r="A65" s="5"/>
      <c r="B65" s="71">
        <v>23</v>
      </c>
      <c r="C65" s="67" t="e">
        <f>+C31/Simulador!$F$29</f>
        <v>#DIV/0!</v>
      </c>
      <c r="D65" s="72" t="e">
        <f t="shared" si="0"/>
        <v>#DIV/0!</v>
      </c>
      <c r="E65" s="73" t="e">
        <f t="shared" si="1"/>
        <v>#DIV/0!</v>
      </c>
      <c r="F65" s="68" t="e">
        <f>+IF(AND(Simulador!$I$16="SI",E65&gt;0),5%,10%)</f>
        <v>#DIV/0!</v>
      </c>
      <c r="G65" s="73" t="e">
        <f t="shared" si="2"/>
        <v>#DIV/0!</v>
      </c>
      <c r="H65" s="73" t="e">
        <f t="shared" si="4"/>
        <v>#DIV/0!</v>
      </c>
      <c r="I65" s="74" t="e">
        <f t="shared" si="5"/>
        <v>#DIV/0!</v>
      </c>
      <c r="J65" s="6" t="e">
        <f t="shared" si="3"/>
        <v>#DIV/0!</v>
      </c>
    </row>
    <row r="66" spans="1:10" x14ac:dyDescent="0.2">
      <c r="A66" s="5"/>
      <c r="B66" s="71">
        <v>24</v>
      </c>
      <c r="C66" s="67" t="e">
        <f>+C32/Simulador!$F$29</f>
        <v>#DIV/0!</v>
      </c>
      <c r="D66" s="72" t="e">
        <f t="shared" si="0"/>
        <v>#DIV/0!</v>
      </c>
      <c r="E66" s="73" t="e">
        <f t="shared" si="1"/>
        <v>#DIV/0!</v>
      </c>
      <c r="F66" s="68" t="e">
        <f>+IF(AND(Simulador!$I$16="SI",E66&gt;0),5%,10%)</f>
        <v>#DIV/0!</v>
      </c>
      <c r="G66" s="73" t="e">
        <f t="shared" si="2"/>
        <v>#DIV/0!</v>
      </c>
      <c r="H66" s="73" t="e">
        <f t="shared" si="4"/>
        <v>#DIV/0!</v>
      </c>
      <c r="I66" s="74" t="e">
        <f t="shared" si="5"/>
        <v>#DIV/0!</v>
      </c>
      <c r="J66" s="6" t="e">
        <f t="shared" si="3"/>
        <v>#DIV/0!</v>
      </c>
    </row>
    <row r="67" spans="1:10" x14ac:dyDescent="0.2">
      <c r="A67" s="5"/>
      <c r="B67" s="71">
        <v>25</v>
      </c>
      <c r="C67" s="67" t="e">
        <f>+C33/Simulador!$F$29</f>
        <v>#DIV/0!</v>
      </c>
      <c r="D67" s="72" t="e">
        <f t="shared" si="0"/>
        <v>#DIV/0!</v>
      </c>
      <c r="E67" s="73" t="e">
        <f t="shared" si="1"/>
        <v>#DIV/0!</v>
      </c>
      <c r="F67" s="68" t="e">
        <f>+IF(AND(Simulador!$I$16="SI",E67&gt;0),5%,10%)</f>
        <v>#DIV/0!</v>
      </c>
      <c r="G67" s="73" t="e">
        <f t="shared" si="2"/>
        <v>#DIV/0!</v>
      </c>
      <c r="H67" s="73" t="e">
        <f t="shared" si="4"/>
        <v>#DIV/0!</v>
      </c>
      <c r="I67" s="74" t="e">
        <f t="shared" si="5"/>
        <v>#DIV/0!</v>
      </c>
      <c r="J67" s="6" t="e">
        <f t="shared" si="3"/>
        <v>#DIV/0!</v>
      </c>
    </row>
    <row r="68" spans="1:10" x14ac:dyDescent="0.2">
      <c r="A68" s="5"/>
      <c r="B68" s="71">
        <v>26</v>
      </c>
      <c r="C68" s="67" t="e">
        <f>+C34/Simulador!$F$29</f>
        <v>#DIV/0!</v>
      </c>
      <c r="D68" s="72" t="e">
        <f t="shared" si="0"/>
        <v>#DIV/0!</v>
      </c>
      <c r="E68" s="73" t="e">
        <f t="shared" si="1"/>
        <v>#DIV/0!</v>
      </c>
      <c r="F68" s="68" t="e">
        <f>+IF(AND(Simulador!$I$16="SI",E68&gt;0),5%,10%)</f>
        <v>#DIV/0!</v>
      </c>
      <c r="G68" s="73" t="e">
        <f t="shared" si="2"/>
        <v>#DIV/0!</v>
      </c>
      <c r="H68" s="73" t="e">
        <f t="shared" si="4"/>
        <v>#DIV/0!</v>
      </c>
      <c r="I68" s="74" t="e">
        <f t="shared" si="5"/>
        <v>#DIV/0!</v>
      </c>
      <c r="J68" s="6" t="e">
        <f t="shared" si="3"/>
        <v>#DIV/0!</v>
      </c>
    </row>
    <row r="69" spans="1:10" x14ac:dyDescent="0.2">
      <c r="A69" s="5"/>
      <c r="B69" s="71">
        <v>27</v>
      </c>
      <c r="C69" s="67" t="e">
        <f>+C35/Simulador!$F$29</f>
        <v>#DIV/0!</v>
      </c>
      <c r="D69" s="72" t="e">
        <f t="shared" si="0"/>
        <v>#DIV/0!</v>
      </c>
      <c r="E69" s="73" t="e">
        <f t="shared" si="1"/>
        <v>#DIV/0!</v>
      </c>
      <c r="F69" s="68" t="e">
        <f>+IF(AND(Simulador!$I$16="SI",E69&gt;0),5%,10%)</f>
        <v>#DIV/0!</v>
      </c>
      <c r="G69" s="73" t="e">
        <f t="shared" si="2"/>
        <v>#DIV/0!</v>
      </c>
      <c r="H69" s="73" t="e">
        <f t="shared" si="4"/>
        <v>#DIV/0!</v>
      </c>
      <c r="I69" s="74" t="e">
        <f t="shared" si="5"/>
        <v>#DIV/0!</v>
      </c>
      <c r="J69" s="6" t="e">
        <f t="shared" si="3"/>
        <v>#DIV/0!</v>
      </c>
    </row>
    <row r="70" spans="1:10" x14ac:dyDescent="0.2">
      <c r="A70" s="5"/>
      <c r="B70" s="71">
        <v>28</v>
      </c>
      <c r="C70" s="67" t="e">
        <f>+C36/Simulador!$F$29</f>
        <v>#DIV/0!</v>
      </c>
      <c r="D70" s="72" t="e">
        <f t="shared" si="0"/>
        <v>#DIV/0!</v>
      </c>
      <c r="E70" s="73" t="e">
        <f t="shared" si="1"/>
        <v>#DIV/0!</v>
      </c>
      <c r="F70" s="68" t="e">
        <f>+IF(AND(Simulador!$I$16="SI",E70&gt;0),5%,10%)</f>
        <v>#DIV/0!</v>
      </c>
      <c r="G70" s="73" t="e">
        <f t="shared" si="2"/>
        <v>#DIV/0!</v>
      </c>
      <c r="H70" s="73" t="e">
        <f t="shared" si="4"/>
        <v>#DIV/0!</v>
      </c>
      <c r="I70" s="74" t="e">
        <f t="shared" si="5"/>
        <v>#DIV/0!</v>
      </c>
      <c r="J70" s="6" t="e">
        <f t="shared" si="3"/>
        <v>#DIV/0!</v>
      </c>
    </row>
    <row r="71" spans="1:10" x14ac:dyDescent="0.2">
      <c r="A71" s="5"/>
      <c r="B71" s="71">
        <v>29</v>
      </c>
      <c r="C71" s="67" t="e">
        <f>+C37/Simulador!$F$29</f>
        <v>#DIV/0!</v>
      </c>
      <c r="D71" s="72" t="e">
        <f t="shared" si="0"/>
        <v>#DIV/0!</v>
      </c>
      <c r="E71" s="73" t="e">
        <f t="shared" si="1"/>
        <v>#DIV/0!</v>
      </c>
      <c r="F71" s="68" t="e">
        <f>+IF(AND(Simulador!$I$16="SI",E71&gt;0),5%,10%)</f>
        <v>#DIV/0!</v>
      </c>
      <c r="G71" s="73" t="e">
        <f t="shared" si="2"/>
        <v>#DIV/0!</v>
      </c>
      <c r="H71" s="73" t="e">
        <f t="shared" si="4"/>
        <v>#DIV/0!</v>
      </c>
      <c r="I71" s="74" t="e">
        <f t="shared" si="5"/>
        <v>#DIV/0!</v>
      </c>
      <c r="J71" s="6" t="e">
        <f t="shared" si="3"/>
        <v>#DIV/0!</v>
      </c>
    </row>
    <row r="72" spans="1:10" x14ac:dyDescent="0.2">
      <c r="A72" s="5"/>
      <c r="B72" s="71">
        <v>30</v>
      </c>
      <c r="C72" s="67" t="e">
        <f>+C38/Simulador!$F$29</f>
        <v>#DIV/0!</v>
      </c>
      <c r="D72" s="72" t="e">
        <f t="shared" si="0"/>
        <v>#DIV/0!</v>
      </c>
      <c r="E72" s="73" t="e">
        <f t="shared" si="1"/>
        <v>#DIV/0!</v>
      </c>
      <c r="F72" s="68" t="e">
        <f>+IF(AND(Simulador!$I$16="SI",E72&gt;0),5%,10%)</f>
        <v>#DIV/0!</v>
      </c>
      <c r="G72" s="73" t="e">
        <f t="shared" si="2"/>
        <v>#DIV/0!</v>
      </c>
      <c r="H72" s="73" t="e">
        <f t="shared" si="4"/>
        <v>#DIV/0!</v>
      </c>
      <c r="I72" s="74" t="e">
        <f t="shared" si="5"/>
        <v>#DIV/0!</v>
      </c>
      <c r="J72" s="6" t="e">
        <f t="shared" si="3"/>
        <v>#DIV/0!</v>
      </c>
    </row>
    <row r="73" spans="1:10" x14ac:dyDescent="0.2">
      <c r="A73" s="5"/>
      <c r="B73" s="16"/>
      <c r="C73" s="14"/>
      <c r="D73" s="14"/>
      <c r="E73" s="14"/>
      <c r="F73" s="14"/>
      <c r="G73" s="14"/>
      <c r="H73" s="17"/>
      <c r="I73" s="14"/>
      <c r="J73" s="6"/>
    </row>
    <row r="74" spans="1:10" x14ac:dyDescent="0.2">
      <c r="A74" s="5"/>
      <c r="B74" s="3"/>
      <c r="C74" s="3"/>
      <c r="D74" s="3"/>
      <c r="E74" s="3"/>
      <c r="F74" s="3"/>
      <c r="G74" s="3"/>
      <c r="H74" s="3"/>
      <c r="I74" s="3"/>
      <c r="J74" s="6"/>
    </row>
    <row r="75" spans="1:10" x14ac:dyDescent="0.2">
      <c r="A75" s="5"/>
      <c r="B75" s="16"/>
      <c r="C75" s="14"/>
      <c r="D75" s="14"/>
      <c r="E75" s="14"/>
      <c r="F75" s="14"/>
      <c r="G75" s="14"/>
      <c r="H75" s="17"/>
      <c r="I75" s="14"/>
      <c r="J75" s="6"/>
    </row>
    <row r="76" spans="1:10" x14ac:dyDescent="0.2">
      <c r="A76" s="5"/>
      <c r="B76" s="3"/>
      <c r="C76" s="3"/>
      <c r="D76" s="3"/>
      <c r="E76" s="3"/>
      <c r="F76" s="3"/>
      <c r="G76" s="3"/>
      <c r="H76" s="3"/>
      <c r="I76" s="3"/>
      <c r="J76" s="6"/>
    </row>
    <row r="77" spans="1:10" x14ac:dyDescent="0.2">
      <c r="A77" s="5"/>
      <c r="B77" s="16"/>
      <c r="C77" s="14"/>
      <c r="D77" s="14"/>
      <c r="E77" s="14"/>
      <c r="F77" s="14"/>
      <c r="G77" s="14"/>
      <c r="H77" s="17"/>
      <c r="I77" s="14"/>
      <c r="J77" s="6"/>
    </row>
    <row r="78" spans="1:10" x14ac:dyDescent="0.2">
      <c r="A78" s="5"/>
      <c r="B78" s="3"/>
      <c r="C78" s="3"/>
      <c r="D78" s="3"/>
      <c r="E78" s="3"/>
      <c r="F78" s="3"/>
      <c r="G78" s="3"/>
      <c r="H78" s="3"/>
      <c r="I78" s="3"/>
      <c r="J78" s="6"/>
    </row>
    <row r="79" spans="1:10" x14ac:dyDescent="0.2">
      <c r="A79" s="5"/>
      <c r="B79" s="16"/>
      <c r="C79" s="14"/>
      <c r="D79" s="14"/>
      <c r="E79" s="14"/>
      <c r="F79" s="14"/>
      <c r="G79" s="14"/>
      <c r="H79" s="17"/>
      <c r="I79" s="14"/>
      <c r="J79" s="6"/>
    </row>
    <row r="80" spans="1:10" x14ac:dyDescent="0.2">
      <c r="A80" s="5"/>
      <c r="B80" s="3"/>
      <c r="C80" s="3"/>
      <c r="D80" s="3"/>
      <c r="E80" s="3"/>
      <c r="F80" s="3"/>
      <c r="G80" s="3"/>
      <c r="H80" s="3"/>
      <c r="I80" s="3"/>
      <c r="J80" s="6"/>
    </row>
    <row r="81" spans="1:10" x14ac:dyDescent="0.2">
      <c r="A81" s="5"/>
      <c r="B81" s="16"/>
      <c r="C81" s="14"/>
      <c r="D81" s="14"/>
      <c r="E81" s="14"/>
      <c r="F81" s="14"/>
      <c r="G81" s="14"/>
      <c r="H81" s="17"/>
      <c r="I81" s="14"/>
      <c r="J81" s="6"/>
    </row>
    <row r="82" spans="1:10" x14ac:dyDescent="0.2">
      <c r="A82" s="5"/>
      <c r="B82" s="3"/>
      <c r="C82" s="3"/>
      <c r="D82" s="3"/>
      <c r="E82" s="3"/>
      <c r="F82" s="3"/>
      <c r="G82" s="3"/>
      <c r="H82" s="3"/>
      <c r="I82" s="3"/>
      <c r="J82" s="6"/>
    </row>
    <row r="83" spans="1:10" x14ac:dyDescent="0.2">
      <c r="A83" s="5"/>
      <c r="B83" s="16"/>
      <c r="C83" s="14"/>
      <c r="D83" s="14"/>
      <c r="E83" s="14"/>
      <c r="F83" s="14"/>
      <c r="G83" s="14"/>
      <c r="H83" s="17"/>
      <c r="I83" s="14"/>
      <c r="J83" s="6"/>
    </row>
    <row r="84" spans="1:10" x14ac:dyDescent="0.2">
      <c r="A84" s="5"/>
      <c r="B84" s="3"/>
      <c r="C84" s="3"/>
      <c r="D84" s="3"/>
      <c r="E84" s="3"/>
      <c r="F84" s="3"/>
      <c r="G84" s="3"/>
      <c r="H84" s="3"/>
      <c r="I84" s="3"/>
      <c r="J84" s="6"/>
    </row>
    <row r="85" spans="1:10" x14ac:dyDescent="0.2">
      <c r="A85" s="5"/>
      <c r="B85" s="16"/>
      <c r="C85" s="14"/>
      <c r="D85" s="14"/>
      <c r="E85" s="14"/>
      <c r="F85" s="14"/>
      <c r="G85" s="14"/>
      <c r="H85" s="17"/>
      <c r="I85" s="14"/>
      <c r="J85" s="6"/>
    </row>
    <row r="86" spans="1:10" x14ac:dyDescent="0.2">
      <c r="A86" s="5"/>
      <c r="B86" s="3"/>
      <c r="C86" s="3"/>
      <c r="D86" s="3"/>
      <c r="E86" s="3"/>
      <c r="F86" s="3"/>
      <c r="G86" s="3"/>
      <c r="H86" s="3"/>
      <c r="I86" s="3"/>
      <c r="J86" s="6"/>
    </row>
    <row r="87" spans="1:10" x14ac:dyDescent="0.2">
      <c r="A87" s="5"/>
      <c r="B87" s="16"/>
      <c r="C87" s="14"/>
      <c r="D87" s="14"/>
      <c r="E87" s="14"/>
      <c r="F87" s="14"/>
      <c r="G87" s="14"/>
      <c r="H87" s="17"/>
      <c r="I87" s="14"/>
      <c r="J87" s="6"/>
    </row>
    <row r="88" spans="1:10" x14ac:dyDescent="0.2">
      <c r="A88" s="5"/>
      <c r="B88" s="3"/>
      <c r="C88" s="3"/>
      <c r="D88" s="3"/>
      <c r="E88" s="3"/>
      <c r="F88" s="3"/>
      <c r="G88" s="3"/>
      <c r="H88" s="3"/>
      <c r="I88" s="3"/>
      <c r="J88" s="6"/>
    </row>
    <row r="89" spans="1:10" x14ac:dyDescent="0.2">
      <c r="A89" s="5"/>
      <c r="B89" s="16"/>
      <c r="C89" s="14"/>
      <c r="D89" s="14"/>
      <c r="E89" s="14"/>
      <c r="F89" s="14"/>
      <c r="G89" s="14"/>
      <c r="H89" s="17"/>
      <c r="I89" s="14"/>
      <c r="J89" s="6"/>
    </row>
    <row r="90" spans="1:10" ht="13.5" thickBot="1" x14ac:dyDescent="0.25">
      <c r="A90" s="37"/>
      <c r="B90" s="38"/>
      <c r="C90" s="38"/>
      <c r="D90" s="38"/>
      <c r="E90" s="38"/>
      <c r="F90" s="38"/>
      <c r="G90" s="38"/>
      <c r="H90" s="38"/>
      <c r="I90" s="38"/>
      <c r="J90" s="39"/>
    </row>
  </sheetData>
  <sheetProtection selectLockedCells="1"/>
  <mergeCells count="2">
    <mergeCell ref="F35:H35"/>
    <mergeCell ref="F38:H38"/>
  </mergeCells>
  <phoneticPr fontId="2" type="noConversion"/>
  <conditionalFormatting sqref="B9:B38 B43:B72">
    <cfRule type="expression" dxfId="3" priority="2" stopIfTrue="1">
      <formula>$B9&lt;=$N$9</formula>
    </cfRule>
  </conditionalFormatting>
  <conditionalFormatting sqref="C9:C38 C43:C72">
    <cfRule type="expression" dxfId="2" priority="3" stopIfTrue="1">
      <formula>$B9&gt;$N$9</formula>
    </cfRule>
  </conditionalFormatting>
  <conditionalFormatting sqref="D43:E72 G43:I72">
    <cfRule type="expression" dxfId="1" priority="4" stopIfTrue="1">
      <formula>$B43&gt;$N$9</formula>
    </cfRule>
  </conditionalFormatting>
  <conditionalFormatting sqref="F43:F72">
    <cfRule type="expression" dxfId="0" priority="1"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Normal="100" workbookViewId="0">
      <selection activeCell="N13" sqref="N13"/>
    </sheetView>
  </sheetViews>
  <sheetFormatPr baseColWidth="10" defaultColWidth="11.42578125" defaultRowHeight="12.75" x14ac:dyDescent="0.2"/>
  <cols>
    <col min="1" max="1" width="3.140625" style="272" customWidth="1"/>
    <col min="2" max="48" width="4.28515625" style="272" customWidth="1"/>
    <col min="49" max="16384" width="11.42578125" style="272"/>
  </cols>
  <sheetData>
    <row r="1" spans="1:40" x14ac:dyDescent="0.2">
      <c r="AL1" s="273"/>
      <c r="AM1" s="274">
        <v>43160</v>
      </c>
      <c r="AN1" s="273"/>
    </row>
    <row r="2" spans="1:40" ht="15.75" x14ac:dyDescent="0.25">
      <c r="A2" s="23"/>
      <c r="B2" s="24" t="s">
        <v>63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73"/>
      <c r="AM2" s="275">
        <v>43524</v>
      </c>
      <c r="AN2" s="273"/>
    </row>
    <row r="3" spans="1:40" ht="13.5" thickBot="1" x14ac:dyDescent="0.25">
      <c r="AE3" s="276"/>
      <c r="AL3" s="273"/>
      <c r="AM3" s="276">
        <v>43160</v>
      </c>
      <c r="AN3" s="273"/>
    </row>
    <row r="4" spans="1:40" s="277" customFormat="1" ht="176.25" customHeight="1" thickBot="1" x14ac:dyDescent="0.25">
      <c r="B4" s="437" t="s">
        <v>218</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9"/>
      <c r="AL4" s="278"/>
      <c r="AM4" s="278"/>
      <c r="AN4" s="278"/>
    </row>
    <row r="6" spans="1:40" x14ac:dyDescent="0.2">
      <c r="AE6" s="276"/>
    </row>
    <row r="7" spans="1:40" ht="13.5" thickBot="1" x14ac:dyDescent="0.25"/>
    <row r="8" spans="1:40" ht="13.5" thickBot="1" x14ac:dyDescent="0.25">
      <c r="B8" s="395" t="s">
        <v>64</v>
      </c>
      <c r="C8" s="396"/>
      <c r="D8" s="396"/>
      <c r="E8" s="396"/>
      <c r="F8" s="396"/>
      <c r="G8" s="396"/>
      <c r="H8" s="396"/>
      <c r="I8" s="396"/>
      <c r="J8" s="396"/>
      <c r="K8" s="396"/>
      <c r="L8" s="396"/>
      <c r="M8" s="397"/>
      <c r="N8" s="440"/>
      <c r="O8" s="441"/>
      <c r="P8" s="441"/>
      <c r="Q8" s="441"/>
      <c r="R8" s="441"/>
      <c r="S8" s="442"/>
      <c r="T8" s="279" t="str">
        <f>IF(N8=0,"",IF(OR(N8&lt;$AM$1,N8&gt;$AM$2),"La fecha de presentación no está comprendida en el beneficio adicional",""))</f>
        <v/>
      </c>
      <c r="X8" s="280"/>
    </row>
    <row r="9" spans="1:40" ht="13.5" thickBot="1" x14ac:dyDescent="0.25"/>
    <row r="10" spans="1:40" ht="13.5" customHeight="1" thickBot="1" x14ac:dyDescent="0.25">
      <c r="B10" s="395" t="s">
        <v>204</v>
      </c>
      <c r="C10" s="396"/>
      <c r="D10" s="396"/>
      <c r="E10" s="396"/>
      <c r="F10" s="396"/>
      <c r="G10" s="396"/>
      <c r="H10" s="396"/>
      <c r="I10" s="396"/>
      <c r="J10" s="396"/>
      <c r="K10" s="396"/>
      <c r="L10" s="396"/>
      <c r="M10" s="397"/>
      <c r="N10" s="431"/>
      <c r="O10" s="432"/>
      <c r="P10" s="432"/>
      <c r="Q10" s="432"/>
      <c r="R10" s="432"/>
      <c r="S10" s="433"/>
      <c r="T10" s="443" t="str">
        <f>IF([2]Simulador!C27=0,"",IF(SUM(N10,N12,N14)/[2]Simulador!C27&gt;=0.75,"",IF(SUM(N10,N12,N14)=0,"","Para obtener un incremento en el porcentaje de exoneración de IRAE, la inversión entre el 1/6/15 y el 31/12/2017 debe representar al menos el 75% de la inversión total comprometida en el proyecto")))</f>
        <v/>
      </c>
      <c r="U10" s="443"/>
      <c r="V10" s="443"/>
      <c r="W10" s="443"/>
      <c r="X10" s="443"/>
      <c r="Y10" s="443"/>
      <c r="Z10" s="443"/>
      <c r="AA10" s="443"/>
      <c r="AB10" s="443"/>
      <c r="AC10" s="443"/>
      <c r="AD10" s="443"/>
      <c r="AE10" s="443"/>
      <c r="AF10" s="443"/>
      <c r="AG10" s="443"/>
      <c r="AH10" s="443"/>
      <c r="AI10" s="443"/>
    </row>
    <row r="11" spans="1:40" ht="13.5" thickBot="1" x14ac:dyDescent="0.25">
      <c r="N11" s="281"/>
      <c r="O11" s="281"/>
      <c r="P11" s="281"/>
      <c r="Q11" s="281"/>
      <c r="R11" s="281"/>
      <c r="S11" s="281"/>
      <c r="T11" s="443"/>
      <c r="U11" s="443"/>
      <c r="V11" s="443"/>
      <c r="W11" s="443"/>
      <c r="X11" s="443"/>
      <c r="Y11" s="443"/>
      <c r="Z11" s="443"/>
      <c r="AA11" s="443"/>
      <c r="AB11" s="443"/>
      <c r="AC11" s="443"/>
      <c r="AD11" s="443"/>
      <c r="AE11" s="443"/>
      <c r="AF11" s="443"/>
      <c r="AG11" s="443"/>
      <c r="AH11" s="443"/>
      <c r="AI11" s="443"/>
    </row>
    <row r="12" spans="1:40" ht="13.5" thickBot="1" x14ac:dyDescent="0.25">
      <c r="B12" s="395" t="s">
        <v>198</v>
      </c>
      <c r="C12" s="396"/>
      <c r="D12" s="396"/>
      <c r="E12" s="396"/>
      <c r="F12" s="396"/>
      <c r="G12" s="396"/>
      <c r="H12" s="396"/>
      <c r="I12" s="396"/>
      <c r="J12" s="396"/>
      <c r="K12" s="396"/>
      <c r="L12" s="396"/>
      <c r="M12" s="397"/>
      <c r="N12" s="431"/>
      <c r="O12" s="432"/>
      <c r="P12" s="432"/>
      <c r="Q12" s="432"/>
      <c r="R12" s="432"/>
      <c r="S12" s="433"/>
      <c r="T12" s="443"/>
      <c r="U12" s="443"/>
      <c r="V12" s="443"/>
      <c r="W12" s="443"/>
      <c r="X12" s="443"/>
      <c r="Y12" s="443"/>
      <c r="Z12" s="443"/>
      <c r="AA12" s="443"/>
      <c r="AB12" s="443"/>
      <c r="AC12" s="443"/>
      <c r="AD12" s="443"/>
      <c r="AE12" s="443"/>
      <c r="AF12" s="443"/>
      <c r="AG12" s="443"/>
      <c r="AH12" s="443"/>
      <c r="AI12" s="443"/>
    </row>
    <row r="13" spans="1:40" ht="13.5" thickBot="1" x14ac:dyDescent="0.25">
      <c r="N13" s="281"/>
      <c r="O13" s="281"/>
      <c r="P13" s="281"/>
      <c r="Q13" s="281"/>
      <c r="R13" s="281"/>
      <c r="S13" s="281"/>
      <c r="T13" s="443"/>
      <c r="U13" s="443"/>
      <c r="V13" s="443"/>
      <c r="W13" s="443"/>
      <c r="X13" s="443"/>
      <c r="Y13" s="443"/>
      <c r="Z13" s="443"/>
      <c r="AA13" s="443"/>
      <c r="AB13" s="443"/>
      <c r="AC13" s="443"/>
      <c r="AD13" s="443"/>
      <c r="AE13" s="443"/>
      <c r="AF13" s="443"/>
      <c r="AG13" s="443"/>
      <c r="AH13" s="443"/>
      <c r="AI13" s="443"/>
    </row>
    <row r="14" spans="1:40" ht="13.5" thickBot="1" x14ac:dyDescent="0.25">
      <c r="B14" s="395" t="s">
        <v>199</v>
      </c>
      <c r="C14" s="396"/>
      <c r="D14" s="396"/>
      <c r="E14" s="396"/>
      <c r="F14" s="396"/>
      <c r="G14" s="396"/>
      <c r="H14" s="396"/>
      <c r="I14" s="396"/>
      <c r="J14" s="396"/>
      <c r="K14" s="396"/>
      <c r="L14" s="396"/>
      <c r="M14" s="397"/>
      <c r="N14" s="431"/>
      <c r="O14" s="432"/>
      <c r="P14" s="432"/>
      <c r="Q14" s="432"/>
      <c r="R14" s="432"/>
      <c r="S14" s="433"/>
      <c r="T14" s="443"/>
      <c r="U14" s="443"/>
      <c r="V14" s="443"/>
      <c r="W14" s="443"/>
      <c r="X14" s="443"/>
      <c r="Y14" s="443"/>
      <c r="Z14" s="443"/>
      <c r="AA14" s="443"/>
      <c r="AB14" s="443"/>
      <c r="AC14" s="443"/>
      <c r="AD14" s="443"/>
      <c r="AE14" s="443"/>
      <c r="AF14" s="443"/>
      <c r="AG14" s="443"/>
      <c r="AH14" s="443"/>
      <c r="AI14" s="443"/>
    </row>
    <row r="15" spans="1:40" ht="13.5" thickBot="1" x14ac:dyDescent="0.25">
      <c r="T15" s="282"/>
      <c r="U15" s="282"/>
      <c r="V15" s="282"/>
      <c r="W15" s="282"/>
      <c r="X15" s="282"/>
      <c r="Y15" s="282"/>
      <c r="Z15" s="282"/>
      <c r="AA15" s="282"/>
      <c r="AB15" s="282"/>
      <c r="AC15" s="282"/>
      <c r="AD15" s="282"/>
      <c r="AE15" s="282"/>
      <c r="AF15" s="282"/>
      <c r="AG15" s="282"/>
      <c r="AH15" s="282"/>
      <c r="AI15" s="282"/>
    </row>
    <row r="16" spans="1:40" ht="13.5" thickBot="1" x14ac:dyDescent="0.25">
      <c r="B16" s="395" t="s">
        <v>200</v>
      </c>
      <c r="C16" s="396"/>
      <c r="D16" s="396"/>
      <c r="E16" s="396"/>
      <c r="F16" s="396"/>
      <c r="G16" s="396"/>
      <c r="H16" s="396"/>
      <c r="I16" s="396"/>
      <c r="J16" s="396"/>
      <c r="K16" s="396"/>
      <c r="L16" s="396"/>
      <c r="M16" s="397"/>
      <c r="N16" s="431"/>
      <c r="O16" s="432"/>
      <c r="P16" s="432"/>
      <c r="Q16" s="432"/>
      <c r="R16" s="432"/>
      <c r="S16" s="433"/>
      <c r="T16" s="283"/>
      <c r="U16" s="282"/>
      <c r="V16" s="282"/>
      <c r="W16" s="282"/>
      <c r="X16" s="282"/>
      <c r="Y16" s="282"/>
      <c r="Z16" s="282"/>
      <c r="AA16" s="282"/>
      <c r="AB16" s="282"/>
      <c r="AC16" s="282"/>
      <c r="AD16" s="282"/>
      <c r="AE16" s="282"/>
      <c r="AF16" s="282"/>
      <c r="AG16" s="282"/>
      <c r="AH16" s="282"/>
      <c r="AI16" s="282"/>
    </row>
    <row r="17" spans="2:39" ht="13.5" thickBot="1" x14ac:dyDescent="0.25"/>
    <row r="18" spans="2:39" ht="13.5" thickBot="1" x14ac:dyDescent="0.25">
      <c r="B18" s="395" t="s">
        <v>65</v>
      </c>
      <c r="C18" s="396"/>
      <c r="D18" s="396"/>
      <c r="E18" s="396"/>
      <c r="F18" s="396"/>
      <c r="G18" s="396"/>
      <c r="H18" s="396"/>
      <c r="I18" s="396"/>
      <c r="J18" s="396"/>
      <c r="K18" s="396"/>
      <c r="L18" s="396"/>
      <c r="M18" s="397"/>
      <c r="N18" s="398">
        <f>SUM(N10,N12,N14,N16)</f>
        <v>0</v>
      </c>
      <c r="O18" s="399"/>
      <c r="P18" s="399"/>
      <c r="Q18" s="399"/>
      <c r="R18" s="399"/>
      <c r="S18" s="400"/>
      <c r="T18" s="279" t="str">
        <f>IF(N18&lt;&gt;Simulador!C29,"El monto difiere del indicado en la hoja Simulador","")</f>
        <v/>
      </c>
    </row>
    <row r="20" spans="2:39" x14ac:dyDescent="0.2">
      <c r="T20" s="273"/>
    </row>
    <row r="21" spans="2:39" ht="13.5" thickBot="1" x14ac:dyDescent="0.25"/>
    <row r="22" spans="2:39" ht="13.5" thickBot="1" x14ac:dyDescent="0.25">
      <c r="B22" s="395" t="s">
        <v>66</v>
      </c>
      <c r="C22" s="396"/>
      <c r="D22" s="396"/>
      <c r="E22" s="396"/>
      <c r="F22" s="396"/>
      <c r="G22" s="396"/>
      <c r="H22" s="396"/>
      <c r="I22" s="396"/>
      <c r="J22" s="396"/>
      <c r="K22" s="396"/>
      <c r="L22" s="396"/>
      <c r="M22" s="396"/>
      <c r="N22" s="396"/>
      <c r="O22" s="396"/>
      <c r="P22" s="396"/>
      <c r="Q22" s="397"/>
      <c r="R22" s="434">
        <f>IFERROR(Simulador!$F$112,0)</f>
        <v>0</v>
      </c>
      <c r="S22" s="435"/>
      <c r="T22" s="435"/>
      <c r="U22" s="435"/>
      <c r="V22" s="435"/>
      <c r="W22" s="436"/>
    </row>
    <row r="23" spans="2:39" ht="13.5" thickBot="1" x14ac:dyDescent="0.25"/>
    <row r="24" spans="2:39" ht="13.5" thickBot="1" x14ac:dyDescent="0.25">
      <c r="B24" s="395" t="s">
        <v>67</v>
      </c>
      <c r="C24" s="396"/>
      <c r="D24" s="396"/>
      <c r="E24" s="396"/>
      <c r="F24" s="396"/>
      <c r="G24" s="396"/>
      <c r="H24" s="396"/>
      <c r="I24" s="396"/>
      <c r="J24" s="396"/>
      <c r="K24" s="396"/>
      <c r="L24" s="396"/>
      <c r="M24" s="396"/>
      <c r="N24" s="396"/>
      <c r="O24" s="396"/>
      <c r="P24" s="396"/>
      <c r="Q24" s="397"/>
      <c r="R24" s="425">
        <f>IFERROR(IF(AND(Simulador!I20="SI",Simulador!C27&lt;=3500000,Simulador!C24="SI"),Simulador!$H$117,IF(AND(Simulador!I20="No",Simulador!C24="Si"),Simulador!H117,IF(AND(Simulador!I20="Si",Simulador!C27&lt;=3500000,Simulador!C24="No"),Simulador!H116,Simulador!$D$116))),0)</f>
        <v>0</v>
      </c>
      <c r="S24" s="426"/>
      <c r="T24" s="426"/>
      <c r="U24" s="426"/>
      <c r="V24" s="426"/>
      <c r="W24" s="427"/>
    </row>
    <row r="25" spans="2:39" ht="13.5" thickBot="1" x14ac:dyDescent="0.25"/>
    <row r="26" spans="2:39" ht="13.5" thickBot="1" x14ac:dyDescent="0.25">
      <c r="B26" s="395" t="s">
        <v>68</v>
      </c>
      <c r="C26" s="396"/>
      <c r="D26" s="396"/>
      <c r="E26" s="396"/>
      <c r="F26" s="396"/>
      <c r="G26" s="396"/>
      <c r="H26" s="396"/>
      <c r="I26" s="396"/>
      <c r="J26" s="396"/>
      <c r="K26" s="396"/>
      <c r="L26" s="396"/>
      <c r="M26" s="396"/>
      <c r="N26" s="396"/>
      <c r="O26" s="396"/>
      <c r="P26" s="396"/>
      <c r="Q26" s="397"/>
      <c r="R26" s="425">
        <f>IF(Simulador!C29=0,0,IF(AND(N8&gt;=$AM$1,N8&lt;=$AM$2,SUM(N10,N12,N14)/Simulador!C29&gt;=0.75),'Cálculo del beneficio adicional'!R24*1.1,'Cálculo del beneficio adicional'!R24))</f>
        <v>0</v>
      </c>
      <c r="S26" s="426"/>
      <c r="T26" s="426"/>
      <c r="U26" s="426"/>
      <c r="V26" s="426"/>
      <c r="W26" s="427"/>
    </row>
    <row r="28" spans="2:39" ht="13.5" thickBot="1" x14ac:dyDescent="0.25"/>
    <row r="29" spans="2:39" x14ac:dyDescent="0.2">
      <c r="B29" s="284" t="s">
        <v>69</v>
      </c>
      <c r="C29" s="285"/>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7"/>
    </row>
    <row r="30" spans="2:39" x14ac:dyDescent="0.2">
      <c r="B30" s="288"/>
      <c r="C30" s="289"/>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90"/>
    </row>
    <row r="31" spans="2:39" x14ac:dyDescent="0.2">
      <c r="B31" s="291" t="s">
        <v>70</v>
      </c>
      <c r="C31" s="289" t="s">
        <v>205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90"/>
    </row>
    <row r="32" spans="2:39" ht="17.25" customHeight="1" x14ac:dyDescent="0.2">
      <c r="B32" s="291" t="s">
        <v>71</v>
      </c>
      <c r="C32" s="289" t="s">
        <v>201</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90"/>
    </row>
    <row r="33" spans="2:39" ht="17.25" customHeight="1" x14ac:dyDescent="0.2">
      <c r="B33" s="291" t="s">
        <v>72</v>
      </c>
      <c r="C33" s="289" t="s">
        <v>202</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90"/>
    </row>
    <row r="34" spans="2:39" ht="17.25" customHeight="1" x14ac:dyDescent="0.2">
      <c r="B34" s="291" t="s">
        <v>73</v>
      </c>
      <c r="C34" s="289" t="s">
        <v>203</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90"/>
    </row>
    <row r="35" spans="2:39" ht="13.5" thickBot="1" x14ac:dyDescent="0.25">
      <c r="B35" s="292"/>
      <c r="C35" s="29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7" spans="2:39" ht="13.5" thickBot="1" x14ac:dyDescent="0.25"/>
    <row r="38" spans="2:39" ht="21" customHeight="1" thickBot="1" x14ac:dyDescent="0.25">
      <c r="B38" s="428" t="s">
        <v>74</v>
      </c>
      <c r="C38" s="429"/>
      <c r="D38" s="429" t="s">
        <v>75</v>
      </c>
      <c r="E38" s="429"/>
      <c r="F38" s="429"/>
      <c r="G38" s="429"/>
      <c r="H38" s="429"/>
      <c r="I38" s="429" t="s">
        <v>76</v>
      </c>
      <c r="J38" s="429"/>
      <c r="K38" s="429"/>
      <c r="L38" s="429"/>
      <c r="M38" s="429"/>
      <c r="N38" s="429" t="s">
        <v>77</v>
      </c>
      <c r="O38" s="429"/>
      <c r="P38" s="429"/>
      <c r="Q38" s="429"/>
      <c r="R38" s="430"/>
    </row>
    <row r="39" spans="2:39" ht="21" customHeight="1" thickTop="1" x14ac:dyDescent="0.2">
      <c r="B39" s="413" t="s">
        <v>4</v>
      </c>
      <c r="C39" s="414"/>
      <c r="D39" s="415">
        <f>N10</f>
        <v>0</v>
      </c>
      <c r="E39" s="416"/>
      <c r="F39" s="416"/>
      <c r="G39" s="416"/>
      <c r="H39" s="417"/>
      <c r="I39" s="418">
        <f>R26</f>
        <v>0</v>
      </c>
      <c r="J39" s="416"/>
      <c r="K39" s="416"/>
      <c r="L39" s="416"/>
      <c r="M39" s="417"/>
      <c r="N39" s="419">
        <f>D39*I39</f>
        <v>0</v>
      </c>
      <c r="O39" s="419"/>
      <c r="P39" s="419"/>
      <c r="Q39" s="419"/>
      <c r="R39" s="420"/>
    </row>
    <row r="40" spans="2:39" ht="19.5" customHeight="1" x14ac:dyDescent="0.2">
      <c r="B40" s="421" t="s">
        <v>5</v>
      </c>
      <c r="C40" s="422"/>
      <c r="D40" s="419">
        <f>N12*1.2</f>
        <v>0</v>
      </c>
      <c r="E40" s="419"/>
      <c r="F40" s="419"/>
      <c r="G40" s="419"/>
      <c r="H40" s="419"/>
      <c r="I40" s="423">
        <f>R26</f>
        <v>0</v>
      </c>
      <c r="J40" s="424"/>
      <c r="K40" s="424"/>
      <c r="L40" s="424"/>
      <c r="M40" s="424"/>
      <c r="N40" s="419">
        <f>D40*I40</f>
        <v>0</v>
      </c>
      <c r="O40" s="419"/>
      <c r="P40" s="419"/>
      <c r="Q40" s="419"/>
      <c r="R40" s="420"/>
    </row>
    <row r="41" spans="2:39" ht="19.5" customHeight="1" x14ac:dyDescent="0.2">
      <c r="B41" s="401" t="s">
        <v>6</v>
      </c>
      <c r="C41" s="402"/>
      <c r="D41" s="403">
        <f>N14</f>
        <v>0</v>
      </c>
      <c r="E41" s="403"/>
      <c r="F41" s="403"/>
      <c r="G41" s="403"/>
      <c r="H41" s="403"/>
      <c r="I41" s="404">
        <f>R26</f>
        <v>0</v>
      </c>
      <c r="J41" s="405"/>
      <c r="K41" s="405"/>
      <c r="L41" s="405"/>
      <c r="M41" s="405"/>
      <c r="N41" s="403">
        <f>D41*I41</f>
        <v>0</v>
      </c>
      <c r="O41" s="403"/>
      <c r="P41" s="403"/>
      <c r="Q41" s="403"/>
      <c r="R41" s="406"/>
    </row>
    <row r="42" spans="2:39" ht="19.5" customHeight="1" thickBot="1" x14ac:dyDescent="0.25">
      <c r="B42" s="407" t="s">
        <v>7</v>
      </c>
      <c r="C42" s="408"/>
      <c r="D42" s="409">
        <f>N16</f>
        <v>0</v>
      </c>
      <c r="E42" s="409"/>
      <c r="F42" s="409"/>
      <c r="G42" s="409"/>
      <c r="H42" s="409"/>
      <c r="I42" s="410">
        <f>R24</f>
        <v>0</v>
      </c>
      <c r="J42" s="411"/>
      <c r="K42" s="411"/>
      <c r="L42" s="411"/>
      <c r="M42" s="411"/>
      <c r="N42" s="409">
        <f>D42*I42</f>
        <v>0</v>
      </c>
      <c r="O42" s="409"/>
      <c r="P42" s="409"/>
      <c r="Q42" s="409"/>
      <c r="R42" s="412"/>
    </row>
    <row r="44" spans="2:39" ht="13.5" thickBot="1" x14ac:dyDescent="0.25"/>
    <row r="45" spans="2:39" ht="13.5" thickBot="1" x14ac:dyDescent="0.25">
      <c r="B45" s="395" t="s">
        <v>78</v>
      </c>
      <c r="C45" s="396"/>
      <c r="D45" s="396"/>
      <c r="E45" s="396"/>
      <c r="F45" s="396"/>
      <c r="G45" s="396"/>
      <c r="H45" s="396"/>
      <c r="I45" s="396"/>
      <c r="J45" s="396"/>
      <c r="K45" s="396"/>
      <c r="L45" s="396"/>
      <c r="M45" s="396"/>
      <c r="N45" s="396"/>
      <c r="O45" s="396"/>
      <c r="P45" s="396"/>
      <c r="Q45" s="397"/>
      <c r="R45" s="398">
        <f>IFERROR(Simulador!$D$119,0)</f>
        <v>0</v>
      </c>
      <c r="S45" s="399"/>
      <c r="T45" s="399"/>
      <c r="U45" s="399"/>
      <c r="V45" s="399"/>
      <c r="W45" s="400"/>
    </row>
    <row r="46" spans="2:39" ht="13.5" thickBot="1" x14ac:dyDescent="0.25"/>
    <row r="47" spans="2:39" ht="13.5" thickBot="1" x14ac:dyDescent="0.25">
      <c r="B47" s="395" t="s">
        <v>79</v>
      </c>
      <c r="C47" s="396"/>
      <c r="D47" s="396"/>
      <c r="E47" s="396"/>
      <c r="F47" s="396"/>
      <c r="G47" s="396"/>
      <c r="H47" s="396"/>
      <c r="I47" s="396"/>
      <c r="J47" s="396"/>
      <c r="K47" s="396"/>
      <c r="L47" s="396"/>
      <c r="M47" s="396"/>
      <c r="N47" s="396"/>
      <c r="O47" s="396"/>
      <c r="P47" s="396"/>
      <c r="Q47" s="397"/>
      <c r="R47" s="398">
        <f>IF(SUM(N39,N40,N41,N42)&lt;R45,R45,SUM(N39,N40,N41,N42))</f>
        <v>0</v>
      </c>
      <c r="S47" s="399"/>
      <c r="T47" s="399"/>
      <c r="U47" s="399"/>
      <c r="V47" s="399"/>
      <c r="W47" s="400"/>
    </row>
    <row r="48" spans="2:39" ht="13.5" thickBot="1" x14ac:dyDescent="0.25"/>
    <row r="49" spans="2:23" ht="13.5" thickBot="1" x14ac:dyDescent="0.25">
      <c r="B49" s="395" t="s">
        <v>80</v>
      </c>
      <c r="C49" s="396"/>
      <c r="D49" s="396"/>
      <c r="E49" s="396"/>
      <c r="F49" s="396"/>
      <c r="G49" s="396"/>
      <c r="H49" s="396"/>
      <c r="I49" s="396"/>
      <c r="J49" s="396"/>
      <c r="K49" s="396"/>
      <c r="L49" s="396"/>
      <c r="M49" s="396"/>
      <c r="N49" s="396"/>
      <c r="O49" s="396"/>
      <c r="P49" s="396"/>
      <c r="Q49" s="397"/>
      <c r="R49" s="398">
        <f>+R47-R45</f>
        <v>0</v>
      </c>
      <c r="S49" s="399"/>
      <c r="T49" s="399"/>
      <c r="U49" s="399"/>
      <c r="V49" s="399"/>
      <c r="W49" s="400"/>
    </row>
  </sheetData>
  <sheetProtection password="91C0"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dcterms:created xsi:type="dcterms:W3CDTF">2011-08-12T18:09:32Z</dcterms:created>
  <dcterms:modified xsi:type="dcterms:W3CDTF">2019-02-04T14:12:49Z</dcterms:modified>
</cp:coreProperties>
</file>